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/>
  </bookViews>
  <sheets>
    <sheet name="Молодцова10" sheetId="1" r:id="rId1"/>
    <sheet name="капремонт" sheetId="2" r:id="rId2"/>
    <sheet name="текущий ремонт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3" l="1"/>
  <c r="I6" i="2" l="1"/>
  <c r="I7" i="2"/>
  <c r="G8" i="2"/>
  <c r="G9" i="2"/>
  <c r="H9" i="2"/>
  <c r="I9" i="2"/>
  <c r="G16" i="2"/>
  <c r="H19" i="2"/>
  <c r="H21" i="2"/>
  <c r="H22" i="2"/>
  <c r="F27" i="1" l="1"/>
  <c r="H27" i="1"/>
  <c r="K27" i="1"/>
  <c r="H28" i="1"/>
  <c r="K28" i="1"/>
  <c r="H29" i="1"/>
  <c r="K29" i="1"/>
  <c r="H30" i="1"/>
  <c r="K30" i="1"/>
  <c r="E31" i="1"/>
  <c r="H31" i="1" s="1"/>
  <c r="F31" i="1"/>
  <c r="G31" i="1"/>
  <c r="K31" i="1"/>
  <c r="D32" i="1"/>
  <c r="E32" i="1"/>
  <c r="F32" i="1"/>
  <c r="G32" i="1"/>
  <c r="G35" i="1"/>
  <c r="H35" i="1"/>
  <c r="J35" i="1"/>
  <c r="K35" i="1"/>
  <c r="H36" i="1"/>
  <c r="H45" i="1" s="1"/>
  <c r="H37" i="1"/>
  <c r="G38" i="1"/>
  <c r="H38" i="1"/>
  <c r="H39" i="1"/>
  <c r="J39" i="1"/>
  <c r="K39" i="1"/>
  <c r="G40" i="1"/>
  <c r="H40" i="1"/>
  <c r="G41" i="1"/>
  <c r="H41" i="1"/>
  <c r="E42" i="1"/>
  <c r="F42" i="1"/>
  <c r="F45" i="1" s="1"/>
  <c r="G42" i="1"/>
  <c r="H42" i="1"/>
  <c r="J42" i="1"/>
  <c r="K42" i="1"/>
  <c r="E43" i="1"/>
  <c r="F43" i="1"/>
  <c r="G43" i="1"/>
  <c r="H43" i="1"/>
  <c r="G44" i="1"/>
  <c r="H44" i="1"/>
  <c r="D45" i="1"/>
  <c r="E45" i="1"/>
  <c r="G45" i="1"/>
  <c r="G54" i="1" s="1"/>
  <c r="H53" i="1"/>
  <c r="E54" i="1"/>
  <c r="H32" i="1" l="1"/>
  <c r="H48" i="1" s="1"/>
</calcChain>
</file>

<file path=xl/sharedStrings.xml><?xml version="1.0" encoding="utf-8"?>
<sst xmlns="http://schemas.openxmlformats.org/spreadsheetml/2006/main" count="97" uniqueCount="90">
  <si>
    <t>ИТОГО ЖКУ</t>
  </si>
  <si>
    <t>Примечание: подробный отчет о выполненных работах по текущему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</si>
  <si>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</si>
  <si>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</si>
  <si>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</si>
  <si>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</si>
  <si>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</si>
  <si>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</si>
  <si>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</si>
  <si>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</si>
  <si>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</si>
  <si>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</si>
  <si>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 и лифт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</si>
  <si>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</si>
  <si>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</si>
  <si>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</si>
  <si>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</si>
  <si>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"Леноблстрой"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</si>
  <si>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</si>
  <si>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</si>
  <si>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</si>
  <si>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</si>
  <si>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</si>
  <si>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Н/2011-98 от 01.07.2011г.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</si>
  <si>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</si>
  <si>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</si>
  <si>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</si>
  <si>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</si>
  <si>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</si>
  <si>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</si>
  <si>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</si>
  <si>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</si>
  <si>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</si>
  <si>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</si>
  <si>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</si>
  <si>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</si>
  <si>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</si>
  <si>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</si>
  <si>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</si>
  <si>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</si>
  <si>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</si>
  <si>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10  по ул. Молодцова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</si>
  <si>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</si>
  <si>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</si>
  <si>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</si>
  <si>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Остаток средств на лицевом счете на 01.01.2019г.</t>
  </si>
  <si>
    <t xml:space="preserve">Израсходовано </t>
  </si>
  <si>
    <t>Перенесено со ст. "повыш.коэфф."</t>
  </si>
  <si>
    <t>начислено населению за 2018г.</t>
  </si>
  <si>
    <t>Остаток средств на лицевом счете на 01.01.2018г.</t>
  </si>
  <si>
    <t>Задолженность населения на 01.01.2019г.</t>
  </si>
  <si>
    <t>Оплачено населением за 2018г.</t>
  </si>
  <si>
    <t>Начислено за 2018г.</t>
  </si>
  <si>
    <t>Задолженность населения на 01.01.2018г.</t>
  </si>
  <si>
    <t xml:space="preserve">Итого </t>
  </si>
  <si>
    <t>Изготовление энергетического паспорта</t>
  </si>
  <si>
    <t>Молодцова, д. 10</t>
  </si>
  <si>
    <t>бюджетное финансирование</t>
  </si>
  <si>
    <t>средства        населения</t>
  </si>
  <si>
    <t>сумма                             тыс. руб.</t>
  </si>
  <si>
    <t>выполненных  работ</t>
  </si>
  <si>
    <t>наименование работ</t>
  </si>
  <si>
    <t>адрес</t>
  </si>
  <si>
    <t>в том числе</t>
  </si>
  <si>
    <t xml:space="preserve">объем                    </t>
  </si>
  <si>
    <t xml:space="preserve"> Отчет  о реализации капитального ремонта жилого фонда ООО "УЮТ-СЕРВИС" за 2018 год  ул. Молодцова, д. 10</t>
  </si>
  <si>
    <t>ремонт и восстановление герметизации стеновых панелей - 590950.00р.</t>
  </si>
  <si>
    <t>расходный инвентарь - 1349.00р</t>
  </si>
  <si>
    <t>аварийное обслуживание - 4942.43 р.</t>
  </si>
  <si>
    <t>ремонт кровли - 235.45р.</t>
  </si>
  <si>
    <t>смена прокладок в ТП - 45.35р.</t>
  </si>
  <si>
    <t>изготовление и установка скамейки - 2206.56р.</t>
  </si>
  <si>
    <t>ремонт цо - 1338.57р.</t>
  </si>
  <si>
    <t>изготовление и установка подвальных решеток - 1192.25р.</t>
  </si>
  <si>
    <t>работа по электрике - 9711.15р.</t>
  </si>
  <si>
    <t>ремонт дверей и установка навеного замка - 1237.22р.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</si>
  <si>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613.21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</si>
  <si>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</si>
  <si>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</si>
  <si>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</si>
  <si>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</si>
  <si>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</si>
  <si>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</si>
  <si>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</si>
  <si>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</si>
  <si>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</si>
  <si>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</si>
  <si>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 10 по ул. Молодцова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</si>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</sst>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2">
    <xf numFmtId="0" fontId="0" fillId="0" borderId="0" xfId="0"/>
    <xf numFmtId="0" fontId="0" fillId="0" borderId="0" xfId="0" applyFill="1"/>
    <xf numFmtId="0" fontId="4" fillId="0" borderId="0" xfId="0" applyFont="1" applyFill="1"/>
    <xf numFmtId="4" fontId="4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0" fontId="4" fillId="0" borderId="0" xfId="0" applyFont="1" applyFill="1" applyBorder="1"/>
    <xf numFmtId="4" fontId="7" fillId="0" borderId="0" xfId="0" applyNumberFormat="1" applyFont="1" applyFill="1"/>
    <xf numFmtId="0" fontId="8" fillId="0" borderId="0" xfId="0" applyFont="1" applyFill="1"/>
    <xf numFmtId="0" fontId="4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0" xfId="0" applyFont="1" applyFill="1"/>
    <xf numFmtId="0" fontId="9" fillId="0" borderId="4" xfId="0" applyFont="1" applyFill="1" applyBorder="1" applyAlignment="1">
      <alignment horizontal="center" vertical="top" wrapText="1"/>
    </xf>
    <xf numFmtId="4" fontId="9" fillId="0" borderId="4" xfId="0" applyNumberFormat="1" applyFont="1" applyFill="1" applyBorder="1" applyAlignment="1">
      <alignment vertical="top" wrapText="1"/>
    </xf>
    <xf numFmtId="0" fontId="9" fillId="0" borderId="5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4" fontId="10" fillId="0" borderId="6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vertical="top" wrapText="1"/>
    </xf>
    <xf numFmtId="2" fontId="4" fillId="0" borderId="4" xfId="0" applyNumberFormat="1" applyFont="1" applyFill="1" applyBorder="1" applyAlignment="1">
      <alignment horizontal="right" vertical="top" wrapText="1"/>
    </xf>
    <xf numFmtId="0" fontId="11" fillId="0" borderId="4" xfId="0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right" vertical="top" wrapText="1"/>
    </xf>
    <xf numFmtId="0" fontId="12" fillId="0" borderId="5" xfId="0" applyFont="1" applyFill="1" applyBorder="1" applyAlignment="1">
      <alignment horizontal="center" vertical="top" wrapText="1"/>
    </xf>
    <xf numFmtId="4" fontId="10" fillId="0" borderId="4" xfId="0" applyNumberFormat="1" applyFont="1" applyFill="1" applyBorder="1" applyAlignment="1">
      <alignment vertical="top" wrapText="1"/>
    </xf>
    <xf numFmtId="4" fontId="6" fillId="0" borderId="4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4" fillId="0" borderId="6" xfId="0" applyNumberFormat="1" applyFont="1" applyFill="1" applyBorder="1" applyAlignment="1">
      <alignment horizontal="right" vertical="top" wrapText="1"/>
    </xf>
    <xf numFmtId="0" fontId="12" fillId="0" borderId="8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7" fillId="0" borderId="0" xfId="0" applyFont="1" applyFill="1" applyBorder="1"/>
    <xf numFmtId="0" fontId="9" fillId="0" borderId="0" xfId="0" applyFont="1" applyFill="1" applyAlignment="1">
      <alignment horizontal="center"/>
    </xf>
    <xf numFmtId="0" fontId="17" fillId="0" borderId="6" xfId="0" applyFont="1" applyFill="1" applyBorder="1"/>
    <xf numFmtId="0" fontId="17" fillId="0" borderId="9" xfId="0" applyFont="1" applyFill="1" applyBorder="1"/>
    <xf numFmtId="0" fontId="9" fillId="0" borderId="9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7" fillId="0" borderId="0" xfId="0" applyFont="1" applyFill="1"/>
    <xf numFmtId="0" fontId="2" fillId="0" borderId="0" xfId="1"/>
    <xf numFmtId="0" fontId="2" fillId="0" borderId="0" xfId="1" applyFill="1"/>
    <xf numFmtId="4" fontId="18" fillId="0" borderId="1" xfId="1" applyNumberFormat="1" applyFont="1" applyFill="1" applyBorder="1"/>
    <xf numFmtId="0" fontId="2" fillId="0" borderId="13" xfId="1" applyFill="1" applyBorder="1"/>
    <xf numFmtId="0" fontId="2" fillId="0" borderId="14" xfId="1" applyFill="1" applyBorder="1"/>
    <xf numFmtId="4" fontId="2" fillId="0" borderId="1" xfId="1" applyNumberFormat="1" applyFill="1" applyBorder="1" applyAlignment="1">
      <alignment horizontal="right"/>
    </xf>
    <xf numFmtId="0" fontId="2" fillId="0" borderId="15" xfId="1" applyFill="1" applyBorder="1"/>
    <xf numFmtId="0" fontId="2" fillId="0" borderId="16" xfId="1" applyFill="1" applyBorder="1"/>
    <xf numFmtId="2" fontId="2" fillId="0" borderId="1" xfId="1" applyNumberFormat="1" applyFill="1" applyBorder="1"/>
    <xf numFmtId="4" fontId="2" fillId="0" borderId="1" xfId="1" applyNumberFormat="1" applyFill="1" applyBorder="1"/>
    <xf numFmtId="0" fontId="2" fillId="0" borderId="0" xfId="1" applyFill="1" applyBorder="1"/>
    <xf numFmtId="0" fontId="18" fillId="0" borderId="1" xfId="1" applyFont="1" applyFill="1" applyBorder="1"/>
    <xf numFmtId="0" fontId="2" fillId="0" borderId="1" xfId="1" applyFill="1" applyBorder="1"/>
    <xf numFmtId="4" fontId="19" fillId="0" borderId="0" xfId="1" applyNumberFormat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19" fillId="0" borderId="0" xfId="1" applyFont="1" applyBorder="1" applyAlignment="1">
      <alignment horizontal="center"/>
    </xf>
    <xf numFmtId="4" fontId="19" fillId="0" borderId="1" xfId="1" applyNumberFormat="1" applyFont="1" applyBorder="1" applyAlignment="1">
      <alignment horizontal="center"/>
    </xf>
    <xf numFmtId="0" fontId="19" fillId="0" borderId="1" xfId="1" applyFont="1" applyBorder="1" applyAlignment="1">
      <alignment horizontal="center"/>
    </xf>
    <xf numFmtId="4" fontId="20" fillId="0" borderId="1" xfId="1" applyNumberFormat="1" applyFont="1" applyBorder="1" applyAlignment="1">
      <alignment horizontal="center"/>
    </xf>
    <xf numFmtId="0" fontId="19" fillId="0" borderId="17" xfId="1" applyFont="1" applyBorder="1" applyAlignment="1">
      <alignment horizontal="center"/>
    </xf>
    <xf numFmtId="0" fontId="20" fillId="0" borderId="1" xfId="1" applyFont="1" applyBorder="1" applyAlignment="1">
      <alignment horizontal="left"/>
    </xf>
    <xf numFmtId="0" fontId="20" fillId="0" borderId="18" xfId="1" applyFont="1" applyBorder="1" applyAlignment="1">
      <alignment horizontal="center"/>
    </xf>
    <xf numFmtId="0" fontId="19" fillId="0" borderId="19" xfId="1" applyFont="1" applyBorder="1" applyAlignment="1">
      <alignment horizontal="center"/>
    </xf>
    <xf numFmtId="0" fontId="20" fillId="0" borderId="19" xfId="1" applyFont="1" applyBorder="1" applyAlignment="1">
      <alignment horizontal="center" wrapText="1"/>
    </xf>
    <xf numFmtId="0" fontId="20" fillId="0" borderId="1" xfId="1" applyFont="1" applyBorder="1" applyAlignment="1">
      <alignment horizontal="center" wrapText="1"/>
    </xf>
    <xf numFmtId="0" fontId="20" fillId="0" borderId="17" xfId="1" applyFont="1" applyBorder="1" applyAlignment="1">
      <alignment horizontal="center" wrapText="1"/>
    </xf>
    <xf numFmtId="0" fontId="20" fillId="0" borderId="17" xfId="1" applyFont="1" applyBorder="1" applyAlignment="1">
      <alignment horizontal="center"/>
    </xf>
    <xf numFmtId="0" fontId="19" fillId="0" borderId="21" xfId="1" applyFont="1" applyBorder="1" applyAlignment="1">
      <alignment horizontal="center" wrapText="1"/>
    </xf>
    <xf numFmtId="0" fontId="20" fillId="0" borderId="21" xfId="1" applyFont="1" applyBorder="1" applyAlignment="1">
      <alignment horizontal="center" wrapText="1"/>
    </xf>
    <xf numFmtId="0" fontId="19" fillId="0" borderId="22" xfId="1" applyFont="1" applyBorder="1" applyAlignment="1">
      <alignment horizontal="center"/>
    </xf>
    <xf numFmtId="0" fontId="19" fillId="0" borderId="23" xfId="1" applyFont="1" applyBorder="1" applyAlignment="1">
      <alignment horizontal="center"/>
    </xf>
    <xf numFmtId="0" fontId="19" fillId="0" borderId="21" xfId="1" applyFont="1" applyBorder="1" applyAlignment="1">
      <alignment horizontal="center"/>
    </xf>
    <xf numFmtId="0" fontId="18" fillId="0" borderId="0" xfId="1" applyFont="1" applyFill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 wrapText="1"/>
    </xf>
    <xf numFmtId="0" fontId="20" fillId="0" borderId="16" xfId="1" applyFont="1" applyBorder="1" applyAlignment="1">
      <alignment horizontal="center"/>
    </xf>
    <xf numFmtId="0" fontId="20" fillId="0" borderId="20" xfId="1" applyFont="1" applyBorder="1" applyAlignment="1">
      <alignment horizontal="center"/>
    </xf>
    <xf numFmtId="0" fontId="20" fillId="0" borderId="14" xfId="1" applyFont="1" applyBorder="1" applyAlignment="1">
      <alignment horizontal="center"/>
    </xf>
    <xf numFmtId="0" fontId="20" fillId="0" borderId="19" xfId="1" applyFont="1" applyBorder="1" applyAlignment="1">
      <alignment horizontal="center"/>
    </xf>
    <xf numFmtId="0" fontId="20" fillId="0" borderId="16" xfId="1" applyFont="1" applyBorder="1" applyAlignment="1">
      <alignment horizontal="left" wrapText="1"/>
    </xf>
    <xf numFmtId="0" fontId="20" fillId="0" borderId="20" xfId="1" applyFont="1" applyBorder="1" applyAlignment="1">
      <alignment horizontal="left" wrapText="1"/>
    </xf>
    <xf numFmtId="0" fontId="20" fillId="0" borderId="1" xfId="1" applyFont="1" applyBorder="1" applyAlignment="1">
      <alignment horizontal="left"/>
    </xf>
    <xf numFmtId="0" fontId="18" fillId="0" borderId="0" xfId="1" applyFont="1" applyFill="1" applyAlignment="1">
      <alignment horizontal="center"/>
    </xf>
    <xf numFmtId="0" fontId="1" fillId="0" borderId="0" xfId="2"/>
    <xf numFmtId="0" fontId="1" fillId="0" borderId="0" xfId="2" applyAlignment="1">
      <alignment horizontal="left"/>
    </xf>
    <xf numFmtId="0" fontId="1" fillId="0" borderId="0" xfId="2" applyFill="1"/>
    <xf numFmtId="0" fontId="1" fillId="0" borderId="0" xfId="2" applyFill="1" applyBorder="1"/>
    <xf numFmtId="2" fontId="18" fillId="0" borderId="1" xfId="2" applyNumberFormat="1" applyFont="1" applyFill="1" applyBorder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0" fontId="1" fillId="0" borderId="1" xfId="2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0" xfId="2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/>
  <dimension ref="A1:K54"/>
  <sheetViews>
    <sheetView tabSelected="1" topLeftCell="C33" zoomScaleNormal="100" workbookViewId="0">
      <selection activeCell="F37" sqref="F37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7.140625" style="2" customWidth="1"/>
    <col min="4" max="4" width="12.8554687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28515625" style="2" customWidth="1"/>
    <col min="9" max="9" width="21.7109375" style="2" customWidth="1"/>
    <col min="10" max="10" width="10.140625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37"/>
      <c r="D1" s="37"/>
      <c r="E1" s="37"/>
      <c r="F1" s="37"/>
      <c r="G1" s="37"/>
      <c r="H1" s="37"/>
      <c r="I1" s="37"/>
    </row>
    <row r="2" spans="3:9" ht="13.5" hidden="1" customHeight="1" thickBot="1" x14ac:dyDescent="0.25">
      <c r="C2" s="37"/>
      <c r="D2" s="37"/>
      <c r="E2" s="37" t="s">
        <v>44</v>
      </c>
      <c r="F2" s="37"/>
      <c r="G2" s="37"/>
      <c r="H2" s="37"/>
      <c r="I2" s="37"/>
    </row>
    <row r="3" spans="3:9" ht="13.5" hidden="1" customHeight="1" thickBot="1" x14ac:dyDescent="0.25">
      <c r="C3" s="36"/>
      <c r="D3" s="35"/>
      <c r="E3" s="34"/>
      <c r="F3" s="34"/>
      <c r="G3" s="34"/>
      <c r="H3" s="34"/>
      <c r="I3" s="33"/>
    </row>
    <row r="4" spans="3:9" ht="12.75" hidden="1" customHeight="1" x14ac:dyDescent="0.2">
      <c r="C4" s="32"/>
      <c r="D4" s="32"/>
      <c r="E4" s="31"/>
      <c r="F4" s="31"/>
      <c r="G4" s="31"/>
      <c r="H4" s="31"/>
      <c r="I4" s="31"/>
    </row>
    <row r="5" spans="3:9" ht="12.75" customHeight="1" x14ac:dyDescent="0.2">
      <c r="C5" s="32"/>
      <c r="D5" s="32"/>
      <c r="E5" s="31"/>
      <c r="F5" s="31"/>
      <c r="G5" s="31"/>
      <c r="H5" s="31"/>
      <c r="I5" s="31"/>
    </row>
    <row r="6" spans="3:9" ht="12.75" customHeight="1" x14ac:dyDescent="0.2">
      <c r="C6" s="32"/>
      <c r="D6" s="32"/>
      <c r="E6" s="31"/>
      <c r="F6" s="31"/>
      <c r="G6" s="31"/>
      <c r="H6" s="31"/>
      <c r="I6" s="31"/>
    </row>
    <row r="7" spans="3:9" ht="12.75" customHeight="1" x14ac:dyDescent="0.2">
      <c r="C7" s="32"/>
      <c r="D7" s="32"/>
      <c r="E7" s="31"/>
      <c r="F7" s="31"/>
      <c r="G7" s="31"/>
      <c r="H7" s="31"/>
      <c r="I7" s="31"/>
    </row>
    <row r="8" spans="3:9" ht="12.75" customHeight="1" x14ac:dyDescent="0.2">
      <c r="C8" s="32"/>
      <c r="D8" s="32"/>
      <c r="E8" s="31"/>
      <c r="F8" s="31"/>
      <c r="G8" s="31"/>
      <c r="H8" s="31"/>
      <c r="I8" s="31"/>
    </row>
    <row r="9" spans="3:9" ht="12.75" customHeight="1" x14ac:dyDescent="0.2">
      <c r="C9" s="32"/>
      <c r="D9" s="32"/>
      <c r="E9" s="31"/>
      <c r="F9" s="31"/>
      <c r="G9" s="31"/>
      <c r="H9" s="31"/>
      <c r="I9" s="31"/>
    </row>
    <row r="10" spans="3:9" ht="12.75" customHeight="1" x14ac:dyDescent="0.2">
      <c r="C10" s="32"/>
      <c r="D10" s="32"/>
      <c r="E10" s="31"/>
      <c r="F10" s="31"/>
      <c r="G10" s="31"/>
      <c r="H10" s="31"/>
      <c r="I10" s="31"/>
    </row>
    <row r="11" spans="3:9" ht="12.75" customHeight="1" x14ac:dyDescent="0.2">
      <c r="C11" s="32"/>
      <c r="D11" s="32"/>
      <c r="E11" s="31"/>
      <c r="F11" s="31"/>
      <c r="G11" s="31"/>
      <c r="H11" s="31"/>
      <c r="I11" s="31"/>
    </row>
    <row r="12" spans="3:9" ht="12.75" customHeight="1" x14ac:dyDescent="0.2">
      <c r="C12" s="32"/>
      <c r="D12" s="32"/>
      <c r="E12" s="31"/>
      <c r="F12" s="31"/>
      <c r="G12" s="31"/>
      <c r="H12" s="31"/>
      <c r="I12" s="31"/>
    </row>
    <row r="13" spans="3:9" ht="12.75" customHeight="1" x14ac:dyDescent="0.2">
      <c r="C13" s="32"/>
      <c r="D13" s="32"/>
      <c r="E13" s="31"/>
      <c r="F13" s="31"/>
      <c r="G13" s="31"/>
      <c r="H13" s="31"/>
      <c r="I13" s="31"/>
    </row>
    <row r="14" spans="3:9" ht="12.75" customHeight="1" x14ac:dyDescent="0.2">
      <c r="C14" s="32"/>
      <c r="D14" s="32"/>
      <c r="E14" s="31"/>
      <c r="F14" s="31"/>
      <c r="G14" s="31"/>
      <c r="H14" s="31"/>
      <c r="I14" s="31"/>
    </row>
    <row r="15" spans="3:9" ht="12.75" customHeight="1" x14ac:dyDescent="0.2">
      <c r="C15" s="32"/>
      <c r="D15" s="32"/>
      <c r="E15" s="31"/>
      <c r="F15" s="31"/>
      <c r="G15" s="31"/>
      <c r="H15" s="31"/>
      <c r="I15" s="31"/>
    </row>
    <row r="16" spans="3:9" ht="12.75" customHeight="1" x14ac:dyDescent="0.2">
      <c r="C16" s="32"/>
      <c r="D16" s="32"/>
      <c r="E16" s="31"/>
      <c r="F16" s="31"/>
      <c r="G16" s="31"/>
      <c r="H16" s="31"/>
      <c r="I16" s="31"/>
    </row>
    <row r="17" spans="3:11" ht="12.75" customHeight="1" x14ac:dyDescent="0.2">
      <c r="C17" s="32"/>
      <c r="D17" s="32"/>
      <c r="E17" s="31"/>
      <c r="F17" s="31"/>
      <c r="G17" s="31"/>
      <c r="H17" s="31"/>
      <c r="I17" s="31"/>
    </row>
    <row r="18" spans="3:11" ht="12.75" customHeight="1" x14ac:dyDescent="0.2">
      <c r="C18" s="32"/>
      <c r="D18" s="32"/>
      <c r="E18" s="31"/>
      <c r="F18" s="31"/>
      <c r="G18" s="31"/>
      <c r="H18" s="31"/>
      <c r="I18" s="31"/>
    </row>
    <row r="19" spans="3:11" ht="12.75" customHeight="1" x14ac:dyDescent="0.2">
      <c r="C19" s="32"/>
      <c r="D19" s="32"/>
      <c r="E19" s="31"/>
      <c r="F19" s="31"/>
      <c r="G19" s="31"/>
      <c r="H19" s="31"/>
      <c r="I19" s="31"/>
    </row>
    <row r="20" spans="3:11" ht="12.75" customHeight="1" x14ac:dyDescent="0.2">
      <c r="C20" s="32"/>
      <c r="D20" s="32"/>
      <c r="E20" s="31"/>
      <c r="F20" s="31"/>
      <c r="G20" s="31"/>
      <c r="H20" s="31"/>
      <c r="I20" s="31"/>
    </row>
    <row r="21" spans="3:11" ht="14.25" x14ac:dyDescent="0.2">
      <c r="C21" s="79" t="s">
        <v>43</v>
      </c>
      <c r="D21" s="79"/>
      <c r="E21" s="79"/>
      <c r="F21" s="79"/>
      <c r="G21" s="79"/>
      <c r="H21" s="79"/>
      <c r="I21" s="79"/>
    </row>
    <row r="22" spans="3:11" x14ac:dyDescent="0.2">
      <c r="C22" s="80" t="s">
        <v>42</v>
      </c>
      <c r="D22" s="80"/>
      <c r="E22" s="80"/>
      <c r="F22" s="80"/>
      <c r="G22" s="80"/>
      <c r="H22" s="80"/>
      <c r="I22" s="80"/>
    </row>
    <row r="23" spans="3:11" x14ac:dyDescent="0.2">
      <c r="C23" s="80" t="s">
        <v>41</v>
      </c>
      <c r="D23" s="80"/>
      <c r="E23" s="80"/>
      <c r="F23" s="80"/>
      <c r="G23" s="80"/>
      <c r="H23" s="80"/>
      <c r="I23" s="80"/>
    </row>
    <row r="24" spans="3:11" ht="6" customHeight="1" thickBot="1" x14ac:dyDescent="0.25">
      <c r="C24" s="81"/>
      <c r="D24" s="81"/>
      <c r="E24" s="81"/>
      <c r="F24" s="81"/>
      <c r="G24" s="81"/>
      <c r="H24" s="81"/>
      <c r="I24" s="81"/>
    </row>
    <row r="25" spans="3:11" ht="62.25" customHeight="1" thickBot="1" x14ac:dyDescent="0.25">
      <c r="C25" s="26" t="s">
        <v>31</v>
      </c>
      <c r="D25" s="29" t="s">
        <v>30</v>
      </c>
      <c r="E25" s="28" t="s">
        <v>29</v>
      </c>
      <c r="F25" s="28" t="s">
        <v>28</v>
      </c>
      <c r="G25" s="28" t="s">
        <v>27</v>
      </c>
      <c r="H25" s="28" t="s">
        <v>26</v>
      </c>
      <c r="I25" s="29" t="s">
        <v>40</v>
      </c>
    </row>
    <row r="26" spans="3:11" ht="13.5" customHeight="1" thickBot="1" x14ac:dyDescent="0.25">
      <c r="C26" s="75" t="s">
        <v>39</v>
      </c>
      <c r="D26" s="76"/>
      <c r="E26" s="76"/>
      <c r="F26" s="76"/>
      <c r="G26" s="76"/>
      <c r="H26" s="76"/>
      <c r="I26" s="77"/>
    </row>
    <row r="27" spans="3:11" ht="13.5" customHeight="1" thickBot="1" x14ac:dyDescent="0.25">
      <c r="C27" s="14" t="s">
        <v>38</v>
      </c>
      <c r="D27" s="20">
        <v>518509.0700000003</v>
      </c>
      <c r="E27" s="22">
        <v>3014111.17</v>
      </c>
      <c r="F27" s="22">
        <f>2864569.52+32312.38</f>
        <v>2896881.9</v>
      </c>
      <c r="G27" s="22">
        <v>2804164.38</v>
      </c>
      <c r="H27" s="22">
        <f>+D27+E27-F27</f>
        <v>635738.34000000032</v>
      </c>
      <c r="I27" s="72" t="s">
        <v>37</v>
      </c>
      <c r="K27" s="30">
        <f>486688.67+19414.12+23041.43+38646.63</f>
        <v>567790.85</v>
      </c>
    </row>
    <row r="28" spans="3:11" ht="13.5" customHeight="1" thickBot="1" x14ac:dyDescent="0.25">
      <c r="C28" s="14" t="s">
        <v>36</v>
      </c>
      <c r="D28" s="20">
        <v>259240.45000000042</v>
      </c>
      <c r="E28" s="17">
        <v>1031813.26</v>
      </c>
      <c r="F28" s="17">
        <v>937591.89</v>
      </c>
      <c r="G28" s="22">
        <v>966608.4</v>
      </c>
      <c r="H28" s="22">
        <f>+D28+E28-F28</f>
        <v>353461.82000000041</v>
      </c>
      <c r="I28" s="73"/>
      <c r="K28" s="30">
        <f>2998.86+19899.63+15163.71+267331.21-11400.62</f>
        <v>293992.79000000004</v>
      </c>
    </row>
    <row r="29" spans="3:11" ht="13.5" customHeight="1" thickBot="1" x14ac:dyDescent="0.25">
      <c r="C29" s="14" t="s">
        <v>35</v>
      </c>
      <c r="D29" s="20">
        <v>135210.49000000022</v>
      </c>
      <c r="E29" s="17">
        <v>673612.07</v>
      </c>
      <c r="F29" s="17">
        <v>609747.92000000004</v>
      </c>
      <c r="G29" s="22">
        <v>560655.6</v>
      </c>
      <c r="H29" s="22">
        <f>+D29+E29-F29</f>
        <v>199074.64000000013</v>
      </c>
      <c r="I29" s="73"/>
      <c r="K29" s="30">
        <f>24109.95-472.16+122598.02-2983.76+2337.56</f>
        <v>145589.60999999999</v>
      </c>
    </row>
    <row r="30" spans="3:11" ht="13.5" customHeight="1" thickBot="1" x14ac:dyDescent="0.25">
      <c r="C30" s="14" t="s">
        <v>34</v>
      </c>
      <c r="D30" s="20">
        <v>94288.640000000014</v>
      </c>
      <c r="E30" s="17">
        <v>475494.59</v>
      </c>
      <c r="F30" s="17">
        <v>433228.07</v>
      </c>
      <c r="G30" s="22">
        <v>398089.37</v>
      </c>
      <c r="H30" s="22">
        <f>+D30+E30-F30</f>
        <v>136555.15999999997</v>
      </c>
      <c r="I30" s="73"/>
      <c r="K30" s="1">
        <f>8382.07-2.98+44340.13-381.54+3018.58-1606.09+39613.41-1050.27+374.18</f>
        <v>92687.49</v>
      </c>
    </row>
    <row r="31" spans="3:11" ht="13.5" customHeight="1" thickBot="1" x14ac:dyDescent="0.25">
      <c r="C31" s="14" t="s">
        <v>33</v>
      </c>
      <c r="D31" s="20">
        <v>160.38000000000466</v>
      </c>
      <c r="E31" s="17">
        <f>13691.87+10365.54+14127.15+14980.13</f>
        <v>53164.69</v>
      </c>
      <c r="F31" s="17">
        <f>13996.31-3.96-1303.44+14085.14+8050.01+10919.77</f>
        <v>45743.83</v>
      </c>
      <c r="G31" s="22">
        <f>+E31</f>
        <v>53164.69</v>
      </c>
      <c r="H31" s="22">
        <f>+D31+E31-F31</f>
        <v>7581.2400000000052</v>
      </c>
      <c r="I31" s="74"/>
      <c r="K31" s="30">
        <f>2.17-1.24+12.38-7.21+0.92+1045.25-76.8+69.19-13996.26+32.05-1306.89</f>
        <v>-14226.44</v>
      </c>
    </row>
    <row r="32" spans="3:11" ht="13.5" customHeight="1" thickBot="1" x14ac:dyDescent="0.25">
      <c r="C32" s="14" t="s">
        <v>8</v>
      </c>
      <c r="D32" s="13">
        <f>SUM(D27:D31)</f>
        <v>1007409.030000001</v>
      </c>
      <c r="E32" s="13">
        <f>SUM(E27:E31)</f>
        <v>5248195.78</v>
      </c>
      <c r="F32" s="13">
        <f>SUM(F27:F31)</f>
        <v>4923193.6100000003</v>
      </c>
      <c r="G32" s="13">
        <f>SUM(G27:G31)</f>
        <v>4782682.4400000004</v>
      </c>
      <c r="H32" s="13">
        <f>SUM(H27:H31)</f>
        <v>1332411.2000000007</v>
      </c>
      <c r="I32" s="14"/>
    </row>
    <row r="33" spans="3:11" ht="13.5" customHeight="1" thickBot="1" x14ac:dyDescent="0.25">
      <c r="C33" s="78" t="s">
        <v>32</v>
      </c>
      <c r="D33" s="78"/>
      <c r="E33" s="78"/>
      <c r="F33" s="78"/>
      <c r="G33" s="78"/>
      <c r="H33" s="78"/>
      <c r="I33" s="78"/>
    </row>
    <row r="34" spans="3:11" ht="54.75" customHeight="1" thickBot="1" x14ac:dyDescent="0.25">
      <c r="C34" s="21" t="s">
        <v>31</v>
      </c>
      <c r="D34" s="29" t="s">
        <v>30</v>
      </c>
      <c r="E34" s="28" t="s">
        <v>29</v>
      </c>
      <c r="F34" s="28" t="s">
        <v>28</v>
      </c>
      <c r="G34" s="28" t="s">
        <v>27</v>
      </c>
      <c r="H34" s="28" t="s">
        <v>26</v>
      </c>
      <c r="I34" s="27" t="s">
        <v>25</v>
      </c>
    </row>
    <row r="35" spans="3:11" ht="23.25" customHeight="1" thickBot="1" x14ac:dyDescent="0.25">
      <c r="C35" s="26" t="s">
        <v>24</v>
      </c>
      <c r="D35" s="25">
        <v>288760.55999999959</v>
      </c>
      <c r="E35" s="16">
        <v>2511977.5099999998</v>
      </c>
      <c r="F35" s="16">
        <v>2376650.23</v>
      </c>
      <c r="G35" s="16">
        <f>+E35</f>
        <v>2511977.5099999998</v>
      </c>
      <c r="H35" s="16">
        <f t="shared" ref="H35:H44" si="0">+D35+E35-F35</f>
        <v>424087.83999999939</v>
      </c>
      <c r="I35" s="82" t="s">
        <v>23</v>
      </c>
      <c r="J35" s="24">
        <f>252137.21-1453.17+21.86-0.03+72.47-0.1+10.82-0.02+83.9-0.18-D35</f>
        <v>-37887.79999999961</v>
      </c>
      <c r="K35" s="24">
        <f>309166.22+1508.7+5581.5+958.14+6188.26+4.98-0.02+38.59-0.18-H35</f>
        <v>-100641.64999999938</v>
      </c>
    </row>
    <row r="36" spans="3:11" ht="14.25" customHeight="1" thickBot="1" x14ac:dyDescent="0.25">
      <c r="C36" s="14" t="s">
        <v>22</v>
      </c>
      <c r="D36" s="20">
        <v>56751.339999999967</v>
      </c>
      <c r="E36" s="22">
        <v>504446.75</v>
      </c>
      <c r="F36" s="22">
        <v>476774.13</v>
      </c>
      <c r="G36" s="16">
        <v>613207.97</v>
      </c>
      <c r="H36" s="16">
        <f t="shared" si="0"/>
        <v>84423.959999999963</v>
      </c>
      <c r="I36" s="83"/>
      <c r="J36" s="24"/>
    </row>
    <row r="37" spans="3:11" ht="13.5" customHeight="1" thickBot="1" x14ac:dyDescent="0.25">
      <c r="C37" s="21" t="s">
        <v>21</v>
      </c>
      <c r="D37" s="23">
        <v>0</v>
      </c>
      <c r="E37" s="22"/>
      <c r="F37" s="22">
        <v>6150</v>
      </c>
      <c r="G37" s="16">
        <v>6150</v>
      </c>
      <c r="H37" s="16">
        <f t="shared" si="0"/>
        <v>-6150</v>
      </c>
      <c r="I37" s="19"/>
    </row>
    <row r="38" spans="3:11" ht="12.75" customHeight="1" thickBot="1" x14ac:dyDescent="0.25">
      <c r="C38" s="14" t="s">
        <v>20</v>
      </c>
      <c r="D38" s="20">
        <v>34494.800000000163</v>
      </c>
      <c r="E38" s="22">
        <v>289790.06</v>
      </c>
      <c r="F38" s="22">
        <v>273981.89</v>
      </c>
      <c r="G38" s="16">
        <f>+E38</f>
        <v>289790.06</v>
      </c>
      <c r="H38" s="16">
        <f t="shared" si="0"/>
        <v>50302.970000000147</v>
      </c>
      <c r="I38" s="19" t="s">
        <v>19</v>
      </c>
    </row>
    <row r="39" spans="3:11" ht="27.75" customHeight="1" thickBot="1" x14ac:dyDescent="0.25">
      <c r="C39" s="14" t="s">
        <v>18</v>
      </c>
      <c r="D39" s="20">
        <v>62376.800000000047</v>
      </c>
      <c r="E39" s="22">
        <v>550326.78</v>
      </c>
      <c r="F39" s="22">
        <v>520082.79</v>
      </c>
      <c r="G39" s="16">
        <v>543744.4</v>
      </c>
      <c r="H39" s="16">
        <f t="shared" si="0"/>
        <v>92620.790000000095</v>
      </c>
      <c r="I39" s="15" t="s">
        <v>17</v>
      </c>
      <c r="J39" s="1">
        <f>38350.29-309.79+15356.87</f>
        <v>53397.37</v>
      </c>
      <c r="K39" s="1">
        <f>12717.27+10853.8+43412.21</f>
        <v>66983.28</v>
      </c>
    </row>
    <row r="40" spans="3:11" ht="26.25" customHeight="1" thickBot="1" x14ac:dyDescent="0.25">
      <c r="C40" s="14" t="s">
        <v>16</v>
      </c>
      <c r="D40" s="20">
        <v>2563.6199999999953</v>
      </c>
      <c r="E40" s="17">
        <v>25078.31</v>
      </c>
      <c r="F40" s="17">
        <v>23439.41</v>
      </c>
      <c r="G40" s="16">
        <f>+E40</f>
        <v>25078.31</v>
      </c>
      <c r="H40" s="16">
        <f t="shared" si="0"/>
        <v>4202.5199999999968</v>
      </c>
      <c r="I40" s="15" t="s">
        <v>15</v>
      </c>
    </row>
    <row r="41" spans="3:11" ht="13.5" customHeight="1" thickBot="1" x14ac:dyDescent="0.25">
      <c r="C41" s="21" t="s">
        <v>14</v>
      </c>
      <c r="D41" s="20">
        <v>47705.259999999951</v>
      </c>
      <c r="E41" s="17">
        <v>289125.09999999998</v>
      </c>
      <c r="F41" s="17">
        <v>286415.40999999997</v>
      </c>
      <c r="G41" s="16">
        <f>+E41</f>
        <v>289125.09999999998</v>
      </c>
      <c r="H41" s="16">
        <f t="shared" si="0"/>
        <v>50414.949999999953</v>
      </c>
      <c r="I41" s="19"/>
    </row>
    <row r="42" spans="3:11" ht="13.5" customHeight="1" thickBot="1" x14ac:dyDescent="0.25">
      <c r="C42" s="21" t="s">
        <v>13</v>
      </c>
      <c r="D42" s="20">
        <v>79373.800000000047</v>
      </c>
      <c r="E42" s="17">
        <f>61430.32+41270.62</f>
        <v>102700.94</v>
      </c>
      <c r="F42" s="17">
        <f>56544.61+36937.53</f>
        <v>93482.14</v>
      </c>
      <c r="G42" s="16">
        <f>+E42</f>
        <v>102700.94</v>
      </c>
      <c r="H42" s="16">
        <f t="shared" si="0"/>
        <v>88592.600000000049</v>
      </c>
      <c r="I42" s="19"/>
      <c r="J42" s="1">
        <f>6630.59+3283.37</f>
        <v>9913.9599999999991</v>
      </c>
      <c r="K42" s="1">
        <f>46263.92+19781.7</f>
        <v>66045.62</v>
      </c>
    </row>
    <row r="43" spans="3:11" ht="13.5" customHeight="1" thickBot="1" x14ac:dyDescent="0.25">
      <c r="C43" s="21" t="s">
        <v>12</v>
      </c>
      <c r="D43" s="20">
        <v>10832.809999999998</v>
      </c>
      <c r="E43" s="17">
        <f>126718.92+26766.52</f>
        <v>153485.44</v>
      </c>
      <c r="F43" s="17">
        <f>2.08+117161.05+0.27+24563.81</f>
        <v>141727.21000000002</v>
      </c>
      <c r="G43" s="16">
        <f>+E43</f>
        <v>153485.44</v>
      </c>
      <c r="H43" s="16">
        <f t="shared" si="0"/>
        <v>22591.039999999979</v>
      </c>
      <c r="I43" s="19" t="s">
        <v>11</v>
      </c>
    </row>
    <row r="44" spans="3:11" ht="13.5" customHeight="1" thickBot="1" x14ac:dyDescent="0.25">
      <c r="C44" s="14" t="s">
        <v>10</v>
      </c>
      <c r="D44" s="18">
        <v>7978.6900000000169</v>
      </c>
      <c r="E44" s="17">
        <v>75232.7</v>
      </c>
      <c r="F44" s="17">
        <v>70563.399999999994</v>
      </c>
      <c r="G44" s="16">
        <f>+E44</f>
        <v>75232.7</v>
      </c>
      <c r="H44" s="16">
        <f t="shared" si="0"/>
        <v>12647.99000000002</v>
      </c>
      <c r="I44" s="15" t="s">
        <v>9</v>
      </c>
    </row>
    <row r="45" spans="3:11" s="11" customFormat="1" ht="13.5" customHeight="1" thickBot="1" x14ac:dyDescent="0.25">
      <c r="C45" s="14" t="s">
        <v>8</v>
      </c>
      <c r="D45" s="13">
        <f>SUM(D35:D44)</f>
        <v>590837.67999999982</v>
      </c>
      <c r="E45" s="13">
        <f>SUM(E35:E44)</f>
        <v>4502163.5900000008</v>
      </c>
      <c r="F45" s="13">
        <f>SUM(F35:F44)</f>
        <v>4269266.6100000013</v>
      </c>
      <c r="G45" s="13">
        <f>SUM(G35:G44)</f>
        <v>4610492.4300000006</v>
      </c>
      <c r="H45" s="13">
        <f>SUM(H35:H44)</f>
        <v>823734.65999999968</v>
      </c>
      <c r="I45" s="12"/>
    </row>
    <row r="46" spans="3:11" ht="13.5" customHeight="1" thickBot="1" x14ac:dyDescent="0.25">
      <c r="C46" s="84" t="s">
        <v>7</v>
      </c>
      <c r="D46" s="84"/>
      <c r="E46" s="84"/>
      <c r="F46" s="84"/>
      <c r="G46" s="84"/>
      <c r="H46" s="84"/>
      <c r="I46" s="84"/>
    </row>
    <row r="47" spans="3:11" ht="34.5" customHeight="1" thickBot="1" x14ac:dyDescent="0.25">
      <c r="C47" s="10" t="s">
        <v>6</v>
      </c>
      <c r="D47" s="71" t="s">
        <v>5</v>
      </c>
      <c r="E47" s="71"/>
      <c r="F47" s="71"/>
      <c r="G47" s="71"/>
      <c r="H47" s="71"/>
      <c r="I47" s="9" t="s">
        <v>4</v>
      </c>
    </row>
    <row r="48" spans="3:11" ht="22.5" customHeight="1" x14ac:dyDescent="0.3">
      <c r="C48" s="8" t="s">
        <v>3</v>
      </c>
      <c r="D48" s="8"/>
      <c r="E48" s="8"/>
      <c r="F48" s="8"/>
      <c r="G48" s="8"/>
      <c r="H48" s="7">
        <f>+H32+H45</f>
        <v>2156145.8600000003</v>
      </c>
    </row>
    <row r="49" spans="3:8" ht="12" hidden="1" customHeight="1" x14ac:dyDescent="0.25">
      <c r="C49" s="4" t="s">
        <v>2</v>
      </c>
      <c r="D49" s="4"/>
      <c r="F49" s="6"/>
      <c r="G49" s="6"/>
      <c r="H49" s="6"/>
    </row>
    <row r="50" spans="3:8" ht="12.75" hidden="1" customHeight="1" x14ac:dyDescent="0.2">
      <c r="C50" s="5" t="s">
        <v>1</v>
      </c>
    </row>
    <row r="51" spans="3:8" x14ac:dyDescent="0.2">
      <c r="C51" s="1"/>
      <c r="D51" s="1"/>
      <c r="E51" s="1"/>
      <c r="F51" s="1"/>
      <c r="G51" s="1"/>
      <c r="H51" s="1"/>
    </row>
    <row r="52" spans="3:8" ht="15" customHeight="1" x14ac:dyDescent="0.25">
      <c r="C52" s="4"/>
      <c r="D52" s="3"/>
      <c r="E52" s="3"/>
      <c r="F52" s="3"/>
      <c r="G52" s="3"/>
      <c r="H52" s="3"/>
    </row>
    <row r="53" spans="3:8" hidden="1" x14ac:dyDescent="0.2">
      <c r="D53" s="3"/>
      <c r="H53" s="2">
        <f>92620.79+424087.84+12647.99+50302.97+4202.52+59061.36+29531.24+84423.96+50414.95+25.08+18724.19+3.25+3838.52</f>
        <v>829884.6599999998</v>
      </c>
    </row>
    <row r="54" spans="3:8" x14ac:dyDescent="0.2">
      <c r="C54" s="2" t="s">
        <v>0</v>
      </c>
      <c r="E54" s="3">
        <f>+E45+E32+5580</f>
        <v>9755939.370000001</v>
      </c>
      <c r="G54" s="3">
        <f>+G45+G32</f>
        <v>9393174.870000001</v>
      </c>
      <c r="H54" s="3"/>
    </row>
  </sheetData>
  <mergeCells count="10">
    <mergeCell ref="D47:H47"/>
    <mergeCell ref="I27:I31"/>
    <mergeCell ref="C26:I26"/>
    <mergeCell ref="C33:I33"/>
    <mergeCell ref="C21:I21"/>
    <mergeCell ref="C22:I22"/>
    <mergeCell ref="C23:I23"/>
    <mergeCell ref="C24:I24"/>
    <mergeCell ref="I35:I36"/>
    <mergeCell ref="C46:I46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2"/>
  <sheetViews>
    <sheetView zoomScaleNormal="100" zoomScaleSheetLayoutView="120" workbookViewId="0">
      <selection activeCell="F31" sqref="F31"/>
    </sheetView>
  </sheetViews>
  <sheetFormatPr defaultRowHeight="15" x14ac:dyDescent="0.25"/>
  <cols>
    <col min="1" max="1" width="9.140625" style="38"/>
    <col min="2" max="2" width="10.7109375" style="38" customWidth="1"/>
    <col min="3" max="3" width="14.42578125" style="38" customWidth="1"/>
    <col min="4" max="4" width="7" style="38" customWidth="1"/>
    <col min="5" max="5" width="15.7109375" style="38" customWidth="1"/>
    <col min="6" max="6" width="13.5703125" style="38" customWidth="1"/>
    <col min="7" max="7" width="13.28515625" style="38" customWidth="1"/>
    <col min="8" max="8" width="14.28515625" style="38" customWidth="1"/>
    <col min="9" max="9" width="15.140625" style="38" customWidth="1"/>
    <col min="10" max="10" width="14.28515625" style="38" customWidth="1"/>
    <col min="11" max="16384" width="9.140625" style="38"/>
  </cols>
  <sheetData>
    <row r="2" spans="2:10" x14ac:dyDescent="0.25">
      <c r="B2" s="92" t="s">
        <v>65</v>
      </c>
      <c r="C2" s="92"/>
      <c r="D2" s="92"/>
      <c r="E2" s="92"/>
      <c r="F2" s="92"/>
      <c r="G2" s="92"/>
      <c r="H2" s="92"/>
      <c r="I2" s="92"/>
      <c r="J2" s="70"/>
    </row>
    <row r="3" spans="2:10" x14ac:dyDescent="0.25">
      <c r="B3" s="39"/>
      <c r="C3" s="39"/>
      <c r="D3" s="39"/>
      <c r="E3" s="39"/>
      <c r="F3" s="39"/>
      <c r="G3" s="39"/>
      <c r="H3" s="39"/>
      <c r="I3" s="39"/>
      <c r="J3" s="39"/>
    </row>
    <row r="4" spans="2:10" x14ac:dyDescent="0.25">
      <c r="C4" s="69"/>
      <c r="D4" s="68"/>
      <c r="E4" s="67"/>
      <c r="F4" s="66" t="s">
        <v>64</v>
      </c>
      <c r="G4" s="65"/>
      <c r="H4" s="85" t="s">
        <v>63</v>
      </c>
      <c r="I4" s="86"/>
      <c r="J4" s="39"/>
    </row>
    <row r="5" spans="2:10" ht="26.25" x14ac:dyDescent="0.25">
      <c r="C5" s="64" t="s">
        <v>62</v>
      </c>
      <c r="D5" s="87" t="s">
        <v>61</v>
      </c>
      <c r="E5" s="88"/>
      <c r="F5" s="63" t="s">
        <v>60</v>
      </c>
      <c r="G5" s="63" t="s">
        <v>59</v>
      </c>
      <c r="H5" s="62" t="s">
        <v>58</v>
      </c>
      <c r="I5" s="61" t="s">
        <v>57</v>
      </c>
      <c r="J5" s="39"/>
    </row>
    <row r="6" spans="2:10" ht="30" customHeight="1" x14ac:dyDescent="0.25">
      <c r="C6" s="59" t="s">
        <v>56</v>
      </c>
      <c r="D6" s="89" t="s">
        <v>55</v>
      </c>
      <c r="E6" s="90"/>
      <c r="F6" s="60"/>
      <c r="G6" s="56">
        <v>99400</v>
      </c>
      <c r="H6" s="56">
        <v>10000</v>
      </c>
      <c r="I6" s="56">
        <f>+G6-H6</f>
        <v>89400</v>
      </c>
      <c r="J6" s="39"/>
    </row>
    <row r="7" spans="2:10" x14ac:dyDescent="0.25">
      <c r="C7" s="59"/>
      <c r="D7" s="58"/>
      <c r="E7" s="58"/>
      <c r="F7" s="55"/>
      <c r="G7" s="56"/>
      <c r="H7" s="56"/>
      <c r="I7" s="56">
        <f>+G7-H7</f>
        <v>0</v>
      </c>
      <c r="J7" s="39"/>
    </row>
    <row r="8" spans="2:10" x14ac:dyDescent="0.25">
      <c r="C8" s="57"/>
      <c r="D8" s="91"/>
      <c r="E8" s="91"/>
      <c r="F8" s="55"/>
      <c r="G8" s="56">
        <f>H8+I8</f>
        <v>0</v>
      </c>
      <c r="H8" s="56"/>
      <c r="I8" s="56"/>
      <c r="J8" s="39"/>
    </row>
    <row r="9" spans="2:10" x14ac:dyDescent="0.25">
      <c r="C9" s="55" t="s">
        <v>54</v>
      </c>
      <c r="D9" s="52"/>
      <c r="E9" s="52"/>
      <c r="F9" s="52"/>
      <c r="G9" s="54">
        <f>SUM(G6:G8)</f>
        <v>99400</v>
      </c>
      <c r="H9" s="54">
        <f>SUM(H6:H8)</f>
        <v>10000</v>
      </c>
      <c r="I9" s="54">
        <f>SUM(I6:I8)</f>
        <v>89400</v>
      </c>
      <c r="J9" s="39"/>
    </row>
    <row r="10" spans="2:10" x14ac:dyDescent="0.25">
      <c r="B10" s="53"/>
      <c r="C10" s="52"/>
      <c r="D10" s="52"/>
      <c r="E10" s="52"/>
      <c r="F10" s="52"/>
      <c r="G10" s="51"/>
      <c r="H10" s="51"/>
      <c r="I10" s="51"/>
      <c r="J10" s="39"/>
    </row>
    <row r="11" spans="2:10" x14ac:dyDescent="0.25">
      <c r="B11" s="53"/>
      <c r="C11" s="52"/>
      <c r="D11" s="52"/>
      <c r="E11" s="52"/>
      <c r="F11" s="52"/>
      <c r="G11" s="51"/>
      <c r="H11" s="51"/>
      <c r="I11" s="51"/>
      <c r="J11" s="39"/>
    </row>
    <row r="12" spans="2:10" x14ac:dyDescent="0.25">
      <c r="B12" s="53"/>
      <c r="C12" s="52"/>
      <c r="D12" s="52"/>
      <c r="E12" s="52"/>
      <c r="F12" s="52"/>
      <c r="G12" s="51"/>
      <c r="H12" s="51"/>
      <c r="I12" s="51"/>
      <c r="J12" s="39"/>
    </row>
    <row r="13" spans="2:10" x14ac:dyDescent="0.25">
      <c r="B13" s="39"/>
      <c r="C13" s="45" t="s">
        <v>53</v>
      </c>
      <c r="D13" s="44"/>
      <c r="E13" s="44"/>
      <c r="F13" s="44"/>
      <c r="G13" s="49"/>
      <c r="H13" s="39"/>
      <c r="I13" s="39"/>
      <c r="J13" s="39"/>
    </row>
    <row r="14" spans="2:10" x14ac:dyDescent="0.25">
      <c r="B14" s="39"/>
      <c r="C14" s="45" t="s">
        <v>52</v>
      </c>
      <c r="D14" s="44"/>
      <c r="E14" s="44"/>
      <c r="F14" s="44"/>
      <c r="G14" s="50"/>
      <c r="H14" s="39"/>
      <c r="I14" s="39"/>
      <c r="J14" s="39"/>
    </row>
    <row r="15" spans="2:10" x14ac:dyDescent="0.25">
      <c r="B15" s="39"/>
      <c r="C15" s="45" t="s">
        <v>51</v>
      </c>
      <c r="D15" s="44"/>
      <c r="E15" s="44"/>
      <c r="F15" s="44"/>
      <c r="G15" s="50"/>
      <c r="H15" s="39"/>
      <c r="I15" s="39"/>
    </row>
    <row r="16" spans="2:10" x14ac:dyDescent="0.25">
      <c r="B16" s="39"/>
      <c r="C16" s="45" t="s">
        <v>50</v>
      </c>
      <c r="D16" s="44"/>
      <c r="E16" s="44"/>
      <c r="F16" s="44"/>
      <c r="G16" s="49">
        <f>G13+G14-G15</f>
        <v>0</v>
      </c>
      <c r="H16" s="39"/>
      <c r="I16" s="39"/>
    </row>
    <row r="17" spans="2:9" x14ac:dyDescent="0.25">
      <c r="B17" s="39"/>
      <c r="C17" s="48"/>
      <c r="D17" s="48"/>
      <c r="E17" s="48"/>
      <c r="F17" s="48"/>
      <c r="G17" s="48"/>
      <c r="H17" s="48"/>
      <c r="I17" s="39"/>
    </row>
    <row r="18" spans="2:9" x14ac:dyDescent="0.25">
      <c r="B18" s="39"/>
      <c r="C18" s="45" t="s">
        <v>49</v>
      </c>
      <c r="D18" s="44"/>
      <c r="E18" s="44"/>
      <c r="F18" s="44"/>
      <c r="G18" s="44"/>
      <c r="H18" s="40">
        <v>57393.48</v>
      </c>
      <c r="I18" s="39"/>
    </row>
    <row r="19" spans="2:9" x14ac:dyDescent="0.25">
      <c r="B19" s="39"/>
      <c r="C19" s="45" t="s">
        <v>48</v>
      </c>
      <c r="D19" s="44"/>
      <c r="E19" s="44"/>
      <c r="F19" s="44"/>
      <c r="G19" s="44"/>
      <c r="H19" s="47">
        <f>+G14</f>
        <v>0</v>
      </c>
      <c r="I19" s="39"/>
    </row>
    <row r="20" spans="2:9" x14ac:dyDescent="0.25">
      <c r="B20" s="39"/>
      <c r="C20" s="45" t="s">
        <v>47</v>
      </c>
      <c r="D20" s="44"/>
      <c r="E20" s="44"/>
      <c r="F20" s="44"/>
      <c r="G20" s="44"/>
      <c r="H20" s="46">
        <v>10000</v>
      </c>
      <c r="I20" s="39"/>
    </row>
    <row r="21" spans="2:9" x14ac:dyDescent="0.25">
      <c r="B21" s="39"/>
      <c r="C21" s="45" t="s">
        <v>46</v>
      </c>
      <c r="D21" s="44"/>
      <c r="E21" s="44"/>
      <c r="F21" s="44"/>
      <c r="G21" s="44"/>
      <c r="H21" s="43">
        <f>+H9</f>
        <v>10000</v>
      </c>
      <c r="I21" s="39"/>
    </row>
    <row r="22" spans="2:9" x14ac:dyDescent="0.25">
      <c r="B22" s="39"/>
      <c r="C22" s="42" t="s">
        <v>45</v>
      </c>
      <c r="D22" s="41"/>
      <c r="E22" s="41"/>
      <c r="F22" s="41"/>
      <c r="G22" s="41"/>
      <c r="H22" s="40">
        <f>H20+H18-H21</f>
        <v>57393.48000000001</v>
      </c>
      <c r="I22" s="39"/>
    </row>
  </sheetData>
  <mergeCells count="5">
    <mergeCell ref="H4:I4"/>
    <mergeCell ref="D5:E5"/>
    <mergeCell ref="D6:E6"/>
    <mergeCell ref="D8:E8"/>
    <mergeCell ref="B2:I2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0"/>
  <sheetViews>
    <sheetView topLeftCell="A18" zoomScaleNormal="100" zoomScaleSheetLayoutView="120" workbookViewId="0">
      <selection activeCell="H23" sqref="H23"/>
    </sheetView>
  </sheetViews>
  <sheetFormatPr defaultRowHeight="15" x14ac:dyDescent="0.25"/>
  <cols>
    <col min="1" max="1" width="4.5703125" style="93" customWidth="1"/>
    <col min="2" max="2" width="12.42578125" style="93" customWidth="1"/>
    <col min="3" max="3" width="13.28515625" style="93" hidden="1" customWidth="1"/>
    <col min="4" max="4" width="12.140625" style="93" customWidth="1"/>
    <col min="5" max="5" width="13.5703125" style="93" customWidth="1"/>
    <col min="6" max="6" width="13.28515625" style="93" customWidth="1"/>
    <col min="7" max="7" width="14.28515625" style="93" customWidth="1"/>
    <col min="8" max="9" width="15.140625" style="93" customWidth="1"/>
    <col min="10" max="16384" width="9.140625" style="93"/>
  </cols>
  <sheetData>
    <row r="13" spans="1:9" x14ac:dyDescent="0.25">
      <c r="A13" s="101" t="s">
        <v>89</v>
      </c>
      <c r="B13" s="101"/>
      <c r="C13" s="101"/>
      <c r="D13" s="101"/>
      <c r="E13" s="101"/>
      <c r="F13" s="101"/>
      <c r="G13" s="101"/>
      <c r="H13" s="101"/>
      <c r="I13" s="101"/>
    </row>
    <row r="14" spans="1:9" x14ac:dyDescent="0.25">
      <c r="A14" s="101" t="s">
        <v>88</v>
      </c>
      <c r="B14" s="101"/>
      <c r="C14" s="101"/>
      <c r="D14" s="101"/>
      <c r="E14" s="101"/>
      <c r="F14" s="101"/>
      <c r="G14" s="101"/>
      <c r="H14" s="101"/>
      <c r="I14" s="101"/>
    </row>
    <row r="15" spans="1:9" x14ac:dyDescent="0.25">
      <c r="A15" s="101" t="s">
        <v>87</v>
      </c>
      <c r="B15" s="101"/>
      <c r="C15" s="101"/>
      <c r="D15" s="101"/>
      <c r="E15" s="101"/>
      <c r="F15" s="101"/>
      <c r="G15" s="101"/>
      <c r="H15" s="101"/>
      <c r="I15" s="101"/>
    </row>
    <row r="16" spans="1:9" ht="60" x14ac:dyDescent="0.25">
      <c r="A16" s="99" t="s">
        <v>86</v>
      </c>
      <c r="B16" s="99" t="s">
        <v>85</v>
      </c>
      <c r="C16" s="99" t="s">
        <v>84</v>
      </c>
      <c r="D16" s="99" t="s">
        <v>83</v>
      </c>
      <c r="E16" s="99" t="s">
        <v>82</v>
      </c>
      <c r="F16" s="100" t="s">
        <v>81</v>
      </c>
      <c r="G16" s="100" t="s">
        <v>80</v>
      </c>
      <c r="H16" s="99" t="s">
        <v>79</v>
      </c>
      <c r="I16" s="99" t="s">
        <v>78</v>
      </c>
    </row>
    <row r="17" spans="1:9" x14ac:dyDescent="0.25">
      <c r="A17" s="98" t="s">
        <v>77</v>
      </c>
      <c r="B17" s="97">
        <v>-104.99942</v>
      </c>
      <c r="C17" s="97"/>
      <c r="D17" s="97">
        <v>504.44675000000001</v>
      </c>
      <c r="E17" s="97">
        <v>476.77413000000001</v>
      </c>
      <c r="F17" s="97">
        <v>5.58</v>
      </c>
      <c r="G17" s="97">
        <v>613.20797000000005</v>
      </c>
      <c r="H17" s="97">
        <v>84.423959999999994</v>
      </c>
      <c r="I17" s="97">
        <f>B17+D17+F17-G17</f>
        <v>-208.18064000000004</v>
      </c>
    </row>
    <row r="19" spans="1:9" x14ac:dyDescent="0.25">
      <c r="A19" s="93" t="s">
        <v>76</v>
      </c>
    </row>
    <row r="20" spans="1:9" x14ac:dyDescent="0.25">
      <c r="A20" s="95" t="s">
        <v>75</v>
      </c>
    </row>
    <row r="21" spans="1:9" x14ac:dyDescent="0.25">
      <c r="A21" s="96" t="s">
        <v>74</v>
      </c>
    </row>
    <row r="22" spans="1:9" x14ac:dyDescent="0.25">
      <c r="A22" s="95" t="s">
        <v>73</v>
      </c>
    </row>
    <row r="23" spans="1:9" x14ac:dyDescent="0.25">
      <c r="A23" s="95" t="s">
        <v>72</v>
      </c>
    </row>
    <row r="24" spans="1:9" x14ac:dyDescent="0.25">
      <c r="A24" s="95" t="s">
        <v>71</v>
      </c>
    </row>
    <row r="25" spans="1:9" x14ac:dyDescent="0.25">
      <c r="A25" s="95" t="s">
        <v>70</v>
      </c>
    </row>
    <row r="26" spans="1:9" x14ac:dyDescent="0.25">
      <c r="A26" s="95" t="s">
        <v>69</v>
      </c>
    </row>
    <row r="27" spans="1:9" x14ac:dyDescent="0.25">
      <c r="A27" s="95" t="s">
        <v>68</v>
      </c>
    </row>
    <row r="28" spans="1:9" x14ac:dyDescent="0.25">
      <c r="A28" s="95" t="s">
        <v>67</v>
      </c>
    </row>
    <row r="29" spans="1:9" x14ac:dyDescent="0.25">
      <c r="A29" s="95" t="s">
        <v>66</v>
      </c>
    </row>
    <row r="30" spans="1:9" x14ac:dyDescent="0.25">
      <c r="A30" s="94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Молодцова10</vt:lpstr>
      <vt:lpstr>капремонт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2019-03-19T11:39:14Z</dcterms:created>
  <dcterms:modified xsi:type="dcterms:W3CDTF">2019-03-21T07:53:18Z</dcterms:modified>
</cp:coreProperties>
</file>