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4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29" i="1" l="1"/>
  <c r="K29" i="1"/>
  <c r="H30" i="1"/>
  <c r="K30" i="1"/>
  <c r="H31" i="1"/>
  <c r="K31" i="1"/>
  <c r="H32" i="1"/>
  <c r="K32" i="1"/>
  <c r="E33" i="1"/>
  <c r="F33" i="1"/>
  <c r="G33" i="1"/>
  <c r="H33" i="1"/>
  <c r="K33" i="1"/>
  <c r="D34" i="1"/>
  <c r="E34" i="1"/>
  <c r="F34" i="1"/>
  <c r="G34" i="1"/>
  <c r="H34" i="1"/>
  <c r="G37" i="1"/>
  <c r="H37" i="1"/>
  <c r="J37" i="1"/>
  <c r="K37" i="1"/>
  <c r="H38" i="1"/>
  <c r="J38" i="1"/>
  <c r="H39" i="1"/>
  <c r="J39" i="1"/>
  <c r="G40" i="1"/>
  <c r="H40" i="1"/>
  <c r="J40" i="1"/>
  <c r="H41" i="1"/>
  <c r="J41" i="1"/>
  <c r="K41" i="1"/>
  <c r="G42" i="1"/>
  <c r="H42" i="1"/>
  <c r="J42" i="1"/>
  <c r="G43" i="1"/>
  <c r="H43" i="1"/>
  <c r="J43" i="1"/>
  <c r="G44" i="1"/>
  <c r="H44" i="1"/>
  <c r="J44" i="1"/>
  <c r="E45" i="1"/>
  <c r="H45" i="1" s="1"/>
  <c r="F45" i="1"/>
  <c r="G45" i="1"/>
  <c r="E46" i="1"/>
  <c r="H46" i="1" s="1"/>
  <c r="F46" i="1"/>
  <c r="G46" i="1"/>
  <c r="J46" i="1"/>
  <c r="K46" i="1"/>
  <c r="H47" i="1"/>
  <c r="D48" i="1"/>
  <c r="E48" i="1"/>
  <c r="F48" i="1"/>
  <c r="G48" i="1"/>
  <c r="G58" i="1" s="1"/>
  <c r="H57" i="1"/>
  <c r="E58" i="1"/>
  <c r="H48" i="1" l="1"/>
  <c r="H52" i="1" s="1"/>
</calcChain>
</file>

<file path=xl/sharedStrings.xml><?xml version="1.0" encoding="utf-8"?>
<sst xmlns="http://schemas.openxmlformats.org/spreadsheetml/2006/main" count="81" uniqueCount="73">
  <si>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</si>
  <si>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</si>
  <si>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</si>
  <si>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</si>
  <si>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</si>
  <si>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11515.56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</si>
  <si>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</si>
  <si>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</si>
  <si>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</si>
  <si>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</si>
  <si>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</si>
  <si>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</si>
  <si>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</si>
  <si>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</si>
  <si>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</si>
  <si>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</si>
  <si>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</si>
  <si>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</si>
  <si>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</si>
  <si>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</si>
  <si>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</si>
  <si>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</si>
  <si>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</si>
  <si>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</si>
  <si>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</si>
  <si>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</si>
  <si>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</si>
  <si>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</si>
  <si>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</si>
  <si>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</si>
  <si>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</si>
  <si>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</si>
  <si>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</si>
  <si>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</si>
  <si>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</si>
  <si>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</si>
  <si>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</si>
  <si>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</si>
  <si>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</si>
  <si>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</si>
  <si>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</si>
  <si>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</si>
  <si>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</si>
  <si>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</si>
  <si>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4/2  по ул. Центральная с 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</si>
  <si>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</si>
  <si>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</si>
  <si>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</si>
  <si>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асфальтового покрытия - 6600.00р.</t>
  </si>
  <si>
    <t>ремонт и восстановление герметизации стеновых панелей - 201750.00р.</t>
  </si>
  <si>
    <t>изготовление и установка откидного пандуса - 14180.00р.</t>
  </si>
  <si>
    <t>ремонт лифта - 73429.04р.</t>
  </si>
  <si>
    <t>расходный инвентарь - 1098.09р</t>
  </si>
  <si>
    <t>аварийное обслуживание - 4692.74р.</t>
  </si>
  <si>
    <t>смена стекол - 370.15р.</t>
  </si>
  <si>
    <t>ремонт систем ХВС,ГВС - 6171.47р.</t>
  </si>
  <si>
    <t>смена прокладок, замена КТПР в ТП- 4602.52р.</t>
  </si>
  <si>
    <t>ремонт ЦО - 84.70р.</t>
  </si>
  <si>
    <t>работа по электрике - 1098.48р.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</si>
  <si>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314.08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</si>
  <si>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</si>
  <si>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</si>
  <si>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</si>
  <si>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</si>
  <si>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</si>
  <si>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</si>
  <si>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</si>
  <si>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</si>
  <si>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</si>
  <si>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</si>
  <si>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4/2 по ул. Центральная с 01.01.2018г. по 31.12.2018г.</t>
  </si>
  <si>
    <t xml:space="preserve"> по выполнению плана текущего ремонта жилого дома</t>
  </si>
  <si>
    <t>1.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</si>
</sst>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1" fillId="0" borderId="0" xfId="1"/>
    <xf numFmtId="2" fontId="18" fillId="0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K58"/>
  <sheetViews>
    <sheetView tabSelected="1" topLeftCell="C19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4" style="2" customWidth="1"/>
    <col min="10" max="10" width="10.140625" style="1" hidden="1" customWidth="1"/>
    <col min="11" max="11" width="10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8" t="s">
        <v>46</v>
      </c>
      <c r="D23" s="48"/>
      <c r="E23" s="48"/>
      <c r="F23" s="48"/>
      <c r="G23" s="48"/>
      <c r="H23" s="48"/>
      <c r="I23" s="48"/>
    </row>
    <row r="24" spans="3:11" x14ac:dyDescent="0.2">
      <c r="C24" s="49" t="s">
        <v>45</v>
      </c>
      <c r="D24" s="49"/>
      <c r="E24" s="49"/>
      <c r="F24" s="49"/>
      <c r="G24" s="49"/>
      <c r="H24" s="49"/>
      <c r="I24" s="49"/>
    </row>
    <row r="25" spans="3:11" x14ac:dyDescent="0.2">
      <c r="C25" s="49" t="s">
        <v>44</v>
      </c>
      <c r="D25" s="49"/>
      <c r="E25" s="49"/>
      <c r="F25" s="49"/>
      <c r="G25" s="49"/>
      <c r="H25" s="49"/>
      <c r="I25" s="49"/>
    </row>
    <row r="26" spans="3:11" ht="6" customHeight="1" thickBot="1" x14ac:dyDescent="0.25">
      <c r="C26" s="54"/>
      <c r="D26" s="54"/>
      <c r="E26" s="54"/>
      <c r="F26" s="54"/>
      <c r="G26" s="54"/>
      <c r="H26" s="54"/>
      <c r="I26" s="54"/>
    </row>
    <row r="27" spans="3:11" ht="52.5" customHeight="1" thickBot="1" x14ac:dyDescent="0.25">
      <c r="C27" s="26" t="s">
        <v>34</v>
      </c>
      <c r="D27" s="29" t="s">
        <v>33</v>
      </c>
      <c r="E27" s="28" t="s">
        <v>32</v>
      </c>
      <c r="F27" s="28" t="s">
        <v>31</v>
      </c>
      <c r="G27" s="28" t="s">
        <v>30</v>
      </c>
      <c r="H27" s="28" t="s">
        <v>29</v>
      </c>
      <c r="I27" s="29" t="s">
        <v>43</v>
      </c>
    </row>
    <row r="28" spans="3:11" ht="13.5" customHeight="1" thickBot="1" x14ac:dyDescent="0.25">
      <c r="C28" s="51" t="s">
        <v>42</v>
      </c>
      <c r="D28" s="52"/>
      <c r="E28" s="52"/>
      <c r="F28" s="52"/>
      <c r="G28" s="52"/>
      <c r="H28" s="52"/>
      <c r="I28" s="53"/>
    </row>
    <row r="29" spans="3:11" ht="13.5" customHeight="1" thickBot="1" x14ac:dyDescent="0.25">
      <c r="C29" s="15" t="s">
        <v>41</v>
      </c>
      <c r="D29" s="19">
        <v>306064.60000000009</v>
      </c>
      <c r="E29" s="20">
        <v>1266696.8999999999</v>
      </c>
      <c r="F29" s="20">
        <v>1248418.05</v>
      </c>
      <c r="G29" s="20">
        <v>1300849.92</v>
      </c>
      <c r="H29" s="20">
        <f>+D29+E29-F29</f>
        <v>324343.44999999995</v>
      </c>
      <c r="I29" s="39" t="s">
        <v>40</v>
      </c>
      <c r="K29" s="31">
        <f>108939.39+284399.85-2157.75</f>
        <v>391181.49</v>
      </c>
    </row>
    <row r="30" spans="3:11" ht="13.5" customHeight="1" thickBot="1" x14ac:dyDescent="0.25">
      <c r="C30" s="15" t="s">
        <v>39</v>
      </c>
      <c r="D30" s="19">
        <v>156886.56000000006</v>
      </c>
      <c r="E30" s="17">
        <v>641149.26</v>
      </c>
      <c r="F30" s="17">
        <v>531207.17000000004</v>
      </c>
      <c r="G30" s="20">
        <v>647370.21</v>
      </c>
      <c r="H30" s="20">
        <f>+D30+E30-F30</f>
        <v>266828.65000000002</v>
      </c>
      <c r="I30" s="40"/>
      <c r="K30" s="31">
        <f>173963.01-11747.61+85477.89</f>
        <v>247693.29000000004</v>
      </c>
    </row>
    <row r="31" spans="3:11" ht="13.5" customHeight="1" thickBot="1" x14ac:dyDescent="0.25">
      <c r="C31" s="15" t="s">
        <v>38</v>
      </c>
      <c r="D31" s="19">
        <v>76523.769999999902</v>
      </c>
      <c r="E31" s="17">
        <v>390444.09</v>
      </c>
      <c r="F31" s="17">
        <v>321668.73</v>
      </c>
      <c r="G31" s="20">
        <v>313885.32</v>
      </c>
      <c r="H31" s="20">
        <f>+D31+E31-F31</f>
        <v>145299.12999999995</v>
      </c>
      <c r="I31" s="40"/>
      <c r="K31" s="1">
        <f>26556.54+2565.44+102306.91-8707.11</f>
        <v>122721.78000000001</v>
      </c>
    </row>
    <row r="32" spans="3:11" ht="13.5" customHeight="1" thickBot="1" x14ac:dyDescent="0.25">
      <c r="C32" s="15" t="s">
        <v>37</v>
      </c>
      <c r="D32" s="19">
        <v>49007.510000000009</v>
      </c>
      <c r="E32" s="17">
        <v>284432.38</v>
      </c>
      <c r="F32" s="17">
        <v>235563.38</v>
      </c>
      <c r="G32" s="20">
        <v>241861.38</v>
      </c>
      <c r="H32" s="20">
        <f>+D32+E32-F32</f>
        <v>97876.510000000009</v>
      </c>
      <c r="I32" s="40"/>
      <c r="K32" s="1">
        <f>9193.22+36924.51-3054.92+8435.61+25039.16-1590.46</f>
        <v>74947.12</v>
      </c>
    </row>
    <row r="33" spans="3:11" ht="13.5" customHeight="1" thickBot="1" x14ac:dyDescent="0.25">
      <c r="C33" s="15" t="s">
        <v>36</v>
      </c>
      <c r="D33" s="19">
        <v>5259.4000000000087</v>
      </c>
      <c r="E33" s="17">
        <f>953.19+397.28+6256.12</f>
        <v>7606.59</v>
      </c>
      <c r="F33" s="17">
        <f>5787.93+9.19+140.71+421.04+838.04</f>
        <v>7196.91</v>
      </c>
      <c r="G33" s="20">
        <f>+E33</f>
        <v>7606.59</v>
      </c>
      <c r="H33" s="20">
        <f>+D33+E33-F33</f>
        <v>5669.080000000009</v>
      </c>
      <c r="I33" s="41"/>
      <c r="K33" s="31">
        <f>1744.44+5490.08-20.46+2538.86-54.2+71.02+12.46</f>
        <v>9782.1999999999989</v>
      </c>
    </row>
    <row r="34" spans="3:11" ht="13.5" customHeight="1" thickBot="1" x14ac:dyDescent="0.25">
      <c r="C34" s="15" t="s">
        <v>10</v>
      </c>
      <c r="D34" s="14">
        <f>SUM(D29:D33)</f>
        <v>593741.84000000008</v>
      </c>
      <c r="E34" s="14">
        <f>SUM(E29:E33)</f>
        <v>2590329.2199999997</v>
      </c>
      <c r="F34" s="14">
        <f>SUM(F29:F33)</f>
        <v>2344054.2400000002</v>
      </c>
      <c r="G34" s="14">
        <f>SUM(G29:G33)</f>
        <v>2511573.4199999995</v>
      </c>
      <c r="H34" s="14">
        <f>SUM(H29:H33)</f>
        <v>840016.82</v>
      </c>
      <c r="I34" s="30"/>
    </row>
    <row r="35" spans="3:11" ht="13.5" customHeight="1" thickBot="1" x14ac:dyDescent="0.25">
      <c r="C35" s="50" t="s">
        <v>35</v>
      </c>
      <c r="D35" s="50"/>
      <c r="E35" s="50"/>
      <c r="F35" s="50"/>
      <c r="G35" s="50"/>
      <c r="H35" s="50"/>
      <c r="I35" s="50"/>
    </row>
    <row r="36" spans="3:11" ht="51.75" customHeight="1" thickBot="1" x14ac:dyDescent="0.25">
      <c r="C36" s="21" t="s">
        <v>34</v>
      </c>
      <c r="D36" s="29" t="s">
        <v>33</v>
      </c>
      <c r="E36" s="28" t="s">
        <v>32</v>
      </c>
      <c r="F36" s="28" t="s">
        <v>31</v>
      </c>
      <c r="G36" s="28" t="s">
        <v>30</v>
      </c>
      <c r="H36" s="28" t="s">
        <v>29</v>
      </c>
      <c r="I36" s="27" t="s">
        <v>28</v>
      </c>
    </row>
    <row r="37" spans="3:11" ht="22.5" customHeight="1" thickBot="1" x14ac:dyDescent="0.25">
      <c r="C37" s="26" t="s">
        <v>27</v>
      </c>
      <c r="D37" s="25">
        <v>228483.26</v>
      </c>
      <c r="E37" s="18">
        <v>1455839.01</v>
      </c>
      <c r="F37" s="18">
        <v>1352011</v>
      </c>
      <c r="G37" s="18">
        <f>+E37</f>
        <v>1455839.01</v>
      </c>
      <c r="H37" s="18">
        <f t="shared" ref="H37:H47" si="0">+D37+E37-F37</f>
        <v>332311.27</v>
      </c>
      <c r="I37" s="46" t="s">
        <v>26</v>
      </c>
      <c r="J37" s="24">
        <f>238264.1-1323.32+32.18-45.65+119.22-87.33+132.32-103.27+12.89-49.94-D37</f>
        <v>8467.9400000000314</v>
      </c>
      <c r="K37" s="24">
        <f>285130.61-1167.05+795.95-0.1+2846.76+350.6-0.27+3277.27-1.37+7.02-0.01+72.01-0.08-H37</f>
        <v>-40999.929999999993</v>
      </c>
    </row>
    <row r="38" spans="3:11" ht="14.25" customHeight="1" thickBot="1" x14ac:dyDescent="0.25">
      <c r="C38" s="15" t="s">
        <v>25</v>
      </c>
      <c r="D38" s="19">
        <v>46213.650000000081</v>
      </c>
      <c r="E38" s="20">
        <v>291649.59999999998</v>
      </c>
      <c r="F38" s="20">
        <v>270132.89</v>
      </c>
      <c r="G38" s="18">
        <v>314077.19</v>
      </c>
      <c r="H38" s="18">
        <f t="shared" si="0"/>
        <v>67730.360000000044</v>
      </c>
      <c r="I38" s="47"/>
      <c r="J38" s="24">
        <f>57448-224.56</f>
        <v>57223.44</v>
      </c>
    </row>
    <row r="39" spans="3:11" ht="13.5" customHeight="1" thickBot="1" x14ac:dyDescent="0.25">
      <c r="C39" s="21" t="s">
        <v>24</v>
      </c>
      <c r="D39" s="23">
        <v>8992.0599999999904</v>
      </c>
      <c r="E39" s="20"/>
      <c r="F39" s="20">
        <v>1145.32</v>
      </c>
      <c r="G39" s="18"/>
      <c r="H39" s="18">
        <f t="shared" si="0"/>
        <v>7846.7399999999907</v>
      </c>
      <c r="I39" s="22"/>
      <c r="J39" s="1">
        <f>30850.16-178.14</f>
        <v>30672.02</v>
      </c>
    </row>
    <row r="40" spans="3:11" ht="12.75" customHeight="1" thickBot="1" x14ac:dyDescent="0.25">
      <c r="C40" s="15" t="s">
        <v>23</v>
      </c>
      <c r="D40" s="19">
        <v>29298.569999999978</v>
      </c>
      <c r="E40" s="20">
        <v>171937.07</v>
      </c>
      <c r="F40" s="20">
        <v>159691.81</v>
      </c>
      <c r="G40" s="18">
        <f>+E40</f>
        <v>171937.07</v>
      </c>
      <c r="H40" s="18">
        <f t="shared" si="0"/>
        <v>41543.829999999987</v>
      </c>
      <c r="I40" s="22" t="s">
        <v>22</v>
      </c>
      <c r="J40" s="1">
        <f>37554.47-188.66</f>
        <v>37365.81</v>
      </c>
    </row>
    <row r="41" spans="3:11" ht="27.75" customHeight="1" thickBot="1" x14ac:dyDescent="0.25">
      <c r="C41" s="15" t="s">
        <v>21</v>
      </c>
      <c r="D41" s="19">
        <v>49070.179999999993</v>
      </c>
      <c r="E41" s="20">
        <v>317363.26</v>
      </c>
      <c r="F41" s="20">
        <v>293958.7</v>
      </c>
      <c r="G41" s="18">
        <v>319068.7</v>
      </c>
      <c r="H41" s="18">
        <f t="shared" si="0"/>
        <v>72474.739999999991</v>
      </c>
      <c r="I41" s="16" t="s">
        <v>20</v>
      </c>
      <c r="J41" s="1">
        <f>22184.14+28100.18-280.78</f>
        <v>50003.54</v>
      </c>
      <c r="K41" s="1">
        <f>12800.29+13332.37+35105.62-244.21</f>
        <v>60994.070000000007</v>
      </c>
    </row>
    <row r="42" spans="3:11" ht="26.25" customHeight="1" thickBot="1" x14ac:dyDescent="0.25">
      <c r="C42" s="15" t="s">
        <v>19</v>
      </c>
      <c r="D42" s="19">
        <v>2214.7800000000007</v>
      </c>
      <c r="E42" s="17">
        <v>15264.84</v>
      </c>
      <c r="F42" s="17">
        <v>13981.91</v>
      </c>
      <c r="G42" s="18">
        <f>+E42</f>
        <v>15264.84</v>
      </c>
      <c r="H42" s="18">
        <f t="shared" si="0"/>
        <v>3497.7100000000028</v>
      </c>
      <c r="I42" s="16" t="s">
        <v>18</v>
      </c>
      <c r="J42" s="1">
        <f>2950.95-11.48</f>
        <v>2939.47</v>
      </c>
    </row>
    <row r="43" spans="3:11" ht="13.5" customHeight="1" thickBot="1" x14ac:dyDescent="0.25">
      <c r="C43" s="21" t="s">
        <v>17</v>
      </c>
      <c r="D43" s="19">
        <v>30234.909999999974</v>
      </c>
      <c r="E43" s="17">
        <v>151989.67000000001</v>
      </c>
      <c r="F43" s="17">
        <v>146377.79999999999</v>
      </c>
      <c r="G43" s="18">
        <f>+E43</f>
        <v>151989.67000000001</v>
      </c>
      <c r="H43" s="18">
        <f t="shared" si="0"/>
        <v>35846.78</v>
      </c>
      <c r="I43" s="22"/>
      <c r="J43" s="1">
        <f>43333.16-335.8</f>
        <v>42997.36</v>
      </c>
    </row>
    <row r="44" spans="3:11" ht="13.5" customHeight="1" thickBot="1" x14ac:dyDescent="0.25">
      <c r="C44" s="15" t="s">
        <v>16</v>
      </c>
      <c r="D44" s="19">
        <v>5804.0299999999988</v>
      </c>
      <c r="E44" s="17">
        <v>37762.93</v>
      </c>
      <c r="F44" s="17">
        <v>34856.68</v>
      </c>
      <c r="G44" s="18">
        <f>+E44</f>
        <v>37762.93</v>
      </c>
      <c r="H44" s="18">
        <f t="shared" si="0"/>
        <v>8710.2799999999988</v>
      </c>
      <c r="I44" s="16" t="s">
        <v>15</v>
      </c>
      <c r="J44" s="1">
        <f>7398.21-29.34</f>
        <v>7368.87</v>
      </c>
    </row>
    <row r="45" spans="3:11" ht="13.5" customHeight="1" thickBot="1" x14ac:dyDescent="0.25">
      <c r="C45" s="15" t="s">
        <v>14</v>
      </c>
      <c r="D45" s="19">
        <v>6931.2200000000012</v>
      </c>
      <c r="E45" s="17">
        <f>50495.59+9603.96</f>
        <v>60099.549999999996</v>
      </c>
      <c r="F45" s="17">
        <f>6.06+45733.2+0.59+8575.69</f>
        <v>54315.539999999994</v>
      </c>
      <c r="G45" s="18">
        <f>+E45</f>
        <v>60099.549999999996</v>
      </c>
      <c r="H45" s="18">
        <f t="shared" si="0"/>
        <v>12715.229999999996</v>
      </c>
      <c r="I45" s="16" t="s">
        <v>13</v>
      </c>
    </row>
    <row r="46" spans="3:11" ht="13.5" customHeight="1" thickBot="1" x14ac:dyDescent="0.25">
      <c r="C46" s="21" t="s">
        <v>12</v>
      </c>
      <c r="D46" s="19">
        <v>17287.260000000009</v>
      </c>
      <c r="E46" s="17">
        <f>36150.51+18507.09</f>
        <v>54657.600000000006</v>
      </c>
      <c r="F46" s="17">
        <f>31286.79+14914.53</f>
        <v>46201.32</v>
      </c>
      <c r="G46" s="18">
        <f>+E46</f>
        <v>54657.600000000006</v>
      </c>
      <c r="H46" s="20">
        <f t="shared" si="0"/>
        <v>25743.540000000015</v>
      </c>
      <c r="I46" s="16"/>
      <c r="J46" s="1">
        <f>4058.73+2009.81</f>
        <v>6068.54</v>
      </c>
      <c r="K46" s="1">
        <f>12363.64-300.54+24924.05-611.8</f>
        <v>36375.349999999991</v>
      </c>
    </row>
    <row r="47" spans="3:11" ht="13.5" hidden="1" customHeight="1" thickBot="1" x14ac:dyDescent="0.25">
      <c r="C47" s="15" t="s">
        <v>11</v>
      </c>
      <c r="D47" s="19">
        <v>0</v>
      </c>
      <c r="E47" s="17"/>
      <c r="F47" s="17"/>
      <c r="G47" s="18"/>
      <c r="H47" s="17">
        <f t="shared" si="0"/>
        <v>0</v>
      </c>
      <c r="I47" s="16"/>
    </row>
    <row r="48" spans="3:11" s="12" customFormat="1" ht="13.5" customHeight="1" thickBot="1" x14ac:dyDescent="0.25">
      <c r="C48" s="15" t="s">
        <v>10</v>
      </c>
      <c r="D48" s="14">
        <f>SUM(D37:D47)</f>
        <v>424529.92000000004</v>
      </c>
      <c r="E48" s="14">
        <f>SUM(E37:E47)</f>
        <v>2556563.5299999998</v>
      </c>
      <c r="F48" s="14">
        <f>SUM(F37:F47)</f>
        <v>2372672.9700000002</v>
      </c>
      <c r="G48" s="14">
        <f>SUM(G37:G47)</f>
        <v>2580696.56</v>
      </c>
      <c r="H48" s="14">
        <f>SUM(H37:H47)</f>
        <v>608420.4800000001</v>
      </c>
      <c r="I48" s="13"/>
    </row>
    <row r="49" spans="3:9" ht="13.5" customHeight="1" thickBot="1" x14ac:dyDescent="0.25">
      <c r="C49" s="55" t="s">
        <v>9</v>
      </c>
      <c r="D49" s="55"/>
      <c r="E49" s="55"/>
      <c r="F49" s="55"/>
      <c r="G49" s="55"/>
      <c r="H49" s="55"/>
      <c r="I49" s="55"/>
    </row>
    <row r="50" spans="3:9" ht="42" customHeight="1" thickBot="1" x14ac:dyDescent="0.25">
      <c r="C50" s="11" t="s">
        <v>8</v>
      </c>
      <c r="D50" s="45" t="s">
        <v>7</v>
      </c>
      <c r="E50" s="45"/>
      <c r="F50" s="45"/>
      <c r="G50" s="45"/>
      <c r="H50" s="45"/>
      <c r="I50" s="10" t="s">
        <v>6</v>
      </c>
    </row>
    <row r="51" spans="3:9" ht="31.5" customHeight="1" thickBot="1" x14ac:dyDescent="0.25">
      <c r="C51" s="9" t="s">
        <v>4</v>
      </c>
      <c r="D51" s="42" t="s">
        <v>5</v>
      </c>
      <c r="E51" s="43"/>
      <c r="F51" s="43"/>
      <c r="G51" s="43"/>
      <c r="H51" s="44"/>
      <c r="I51" s="8" t="s">
        <v>4</v>
      </c>
    </row>
    <row r="52" spans="3:9" ht="18.75" customHeight="1" x14ac:dyDescent="0.3">
      <c r="C52" s="7" t="s">
        <v>3</v>
      </c>
      <c r="D52" s="7"/>
      <c r="E52" s="7"/>
      <c r="F52" s="7"/>
      <c r="G52" s="7"/>
      <c r="H52" s="6">
        <f>+H34+H48</f>
        <v>1448437.3</v>
      </c>
    </row>
    <row r="53" spans="3:9" ht="13.5" hidden="1" customHeight="1" x14ac:dyDescent="0.25">
      <c r="C53" s="2" t="s">
        <v>2</v>
      </c>
      <c r="D53" s="5"/>
    </row>
    <row r="54" spans="3:9" ht="12.75" hidden="1" customHeight="1" x14ac:dyDescent="0.2">
      <c r="C54" s="4" t="s">
        <v>1</v>
      </c>
    </row>
    <row r="55" spans="3:9" x14ac:dyDescent="0.2">
      <c r="E55" s="3"/>
      <c r="F55" s="3"/>
    </row>
    <row r="56" spans="3:9" x14ac:dyDescent="0.2">
      <c r="D56" s="3"/>
      <c r="E56" s="3"/>
      <c r="F56" s="3"/>
      <c r="G56" s="3"/>
      <c r="H56" s="3"/>
    </row>
    <row r="57" spans="3:9" hidden="1" x14ac:dyDescent="0.2">
      <c r="D57" s="3"/>
      <c r="H57" s="2">
        <f>72474.74+332311.27+8710.28+41543.83+3497.71+16930.12+8813.42+67730.36+7846.74+35846.78+21.9+10705.44+2.12+1985.77</f>
        <v>608420.4800000001</v>
      </c>
    </row>
    <row r="58" spans="3:9" x14ac:dyDescent="0.2">
      <c r="C58" s="2" t="s">
        <v>0</v>
      </c>
      <c r="E58" s="3">
        <f>+E48+E34+5580+11515.56</f>
        <v>5163988.3099999996</v>
      </c>
      <c r="F58" s="3"/>
      <c r="G58" s="3">
        <f>+G48+G34</f>
        <v>5092269.9799999995</v>
      </c>
      <c r="H58" s="3"/>
    </row>
  </sheetData>
  <mergeCells count="11">
    <mergeCell ref="I29:I33"/>
    <mergeCell ref="D51:H51"/>
    <mergeCell ref="D50:H50"/>
    <mergeCell ref="I37:I38"/>
    <mergeCell ref="C23:I23"/>
    <mergeCell ref="C24:I24"/>
    <mergeCell ref="C35:I35"/>
    <mergeCell ref="C28:I28"/>
    <mergeCell ref="C26:I26"/>
    <mergeCell ref="C49:I49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F33" sqref="F33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6" width="13.5703125" style="56" customWidth="1"/>
    <col min="7" max="7" width="15.28515625" style="56" customWidth="1"/>
    <col min="8" max="8" width="15.140625" style="56" customWidth="1"/>
    <col min="9" max="9" width="14.140625" style="56" customWidth="1"/>
    <col min="10" max="16384" width="9.140625" style="56"/>
  </cols>
  <sheetData>
    <row r="13" spans="1:9" x14ac:dyDescent="0.25">
      <c r="A13" s="62" t="s">
        <v>72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3" t="s">
        <v>71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2" t="s">
        <v>70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69</v>
      </c>
      <c r="B16" s="60" t="s">
        <v>68</v>
      </c>
      <c r="C16" s="60" t="s">
        <v>67</v>
      </c>
      <c r="D16" s="60" t="s">
        <v>66</v>
      </c>
      <c r="E16" s="60" t="s">
        <v>65</v>
      </c>
      <c r="F16" s="61" t="s">
        <v>64</v>
      </c>
      <c r="G16" s="61" t="s">
        <v>63</v>
      </c>
      <c r="H16" s="60" t="s">
        <v>62</v>
      </c>
      <c r="I16" s="60" t="s">
        <v>61</v>
      </c>
    </row>
    <row r="17" spans="1:9" x14ac:dyDescent="0.25">
      <c r="A17" s="59" t="s">
        <v>60</v>
      </c>
      <c r="B17" s="57">
        <v>131.14323999999999</v>
      </c>
      <c r="C17" s="58"/>
      <c r="D17" s="58">
        <v>291.64960000000002</v>
      </c>
      <c r="E17" s="58">
        <v>270.13288999999997</v>
      </c>
      <c r="F17" s="58">
        <f>(11515.56+5580)/1000</f>
        <v>17.095559999999999</v>
      </c>
      <c r="G17" s="58">
        <v>314.07718999999997</v>
      </c>
      <c r="H17" s="57">
        <v>67.730360000000005</v>
      </c>
      <c r="I17" s="57">
        <f>B17+D17+F17-G17</f>
        <v>125.81121000000002</v>
      </c>
    </row>
    <row r="19" spans="1:9" x14ac:dyDescent="0.25">
      <c r="A19" s="56" t="s">
        <v>59</v>
      </c>
    </row>
    <row r="20" spans="1:9" x14ac:dyDescent="0.25">
      <c r="A20" s="56" t="s">
        <v>58</v>
      </c>
    </row>
    <row r="21" spans="1:9" x14ac:dyDescent="0.25">
      <c r="A21" s="56" t="s">
        <v>57</v>
      </c>
    </row>
    <row r="22" spans="1:9" x14ac:dyDescent="0.25">
      <c r="A22" s="56" t="s">
        <v>56</v>
      </c>
    </row>
    <row r="23" spans="1:9" x14ac:dyDescent="0.25">
      <c r="A23" s="56" t="s">
        <v>55</v>
      </c>
    </row>
    <row r="24" spans="1:9" x14ac:dyDescent="0.25">
      <c r="A24" s="56" t="s">
        <v>54</v>
      </c>
    </row>
    <row r="25" spans="1:9" x14ac:dyDescent="0.25">
      <c r="A25" s="56" t="s">
        <v>53</v>
      </c>
    </row>
    <row r="26" spans="1:9" x14ac:dyDescent="0.25">
      <c r="A26" s="56" t="s">
        <v>52</v>
      </c>
    </row>
    <row r="27" spans="1:9" x14ac:dyDescent="0.25">
      <c r="A27" s="56" t="s">
        <v>51</v>
      </c>
    </row>
    <row r="28" spans="1:9" x14ac:dyDescent="0.25">
      <c r="A28" s="56" t="s">
        <v>50</v>
      </c>
    </row>
    <row r="29" spans="1:9" x14ac:dyDescent="0.25">
      <c r="A29" s="56" t="s">
        <v>49</v>
      </c>
    </row>
    <row r="30" spans="1:9" x14ac:dyDescent="0.25">
      <c r="A30" s="56" t="s">
        <v>48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2019-03-19T11:47:50Z</dcterms:created>
  <dcterms:modified xsi:type="dcterms:W3CDTF">2019-03-21T08:08:19Z</dcterms:modified>
</cp:coreProperties>
</file>