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2"/>
  </bookViews>
  <sheets>
    <sheet name="ветеранов4" sheetId="1" r:id="rId1"/>
    <sheet name="капремонт" sheetId="2" r:id="rId2"/>
    <sheet name="текущий ремонт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3" l="1"/>
  <c r="I6" i="2" l="1"/>
  <c r="I7" i="2"/>
  <c r="G8" i="2"/>
  <c r="G9" i="2"/>
  <c r="H9" i="2"/>
  <c r="I9" i="2"/>
  <c r="G16" i="2"/>
  <c r="H19" i="2"/>
  <c r="H21" i="2"/>
  <c r="H22" i="2"/>
  <c r="F26" i="1" l="1"/>
  <c r="H26" i="1"/>
  <c r="K26" i="1"/>
  <c r="H27" i="1"/>
  <c r="J27" i="1"/>
  <c r="K27" i="1"/>
  <c r="H28" i="1"/>
  <c r="K28" i="1"/>
  <c r="H29" i="1"/>
  <c r="K29" i="1"/>
  <c r="E30" i="1"/>
  <c r="F30" i="1"/>
  <c r="G30" i="1"/>
  <c r="H30" i="1"/>
  <c r="K30" i="1"/>
  <c r="D31" i="1"/>
  <c r="E31" i="1"/>
  <c r="F31" i="1"/>
  <c r="G31" i="1"/>
  <c r="H31" i="1"/>
  <c r="G34" i="1"/>
  <c r="H34" i="1"/>
  <c r="J34" i="1"/>
  <c r="K34" i="1"/>
  <c r="H35" i="1"/>
  <c r="F36" i="1"/>
  <c r="H36" i="1" s="1"/>
  <c r="H37" i="1"/>
  <c r="H38" i="1"/>
  <c r="J38" i="1"/>
  <c r="K38" i="1"/>
  <c r="G39" i="1"/>
  <c r="G44" i="1" s="1"/>
  <c r="G52" i="1" s="1"/>
  <c r="H39" i="1"/>
  <c r="G40" i="1"/>
  <c r="H40" i="1"/>
  <c r="E41" i="1"/>
  <c r="H41" i="1" s="1"/>
  <c r="F41" i="1"/>
  <c r="G41" i="1"/>
  <c r="J41" i="1"/>
  <c r="K41" i="1"/>
  <c r="E42" i="1"/>
  <c r="H42" i="1" s="1"/>
  <c r="F42" i="1"/>
  <c r="G42" i="1"/>
  <c r="G43" i="1"/>
  <c r="H43" i="1"/>
  <c r="D44" i="1"/>
  <c r="F44" i="1"/>
  <c r="H51" i="1"/>
  <c r="H44" i="1" l="1"/>
  <c r="H47" i="1"/>
  <c r="E44" i="1"/>
  <c r="E52" i="1" s="1"/>
</calcChain>
</file>

<file path=xl/sharedStrings.xml><?xml version="1.0" encoding="utf-8"?>
<sst xmlns="http://schemas.openxmlformats.org/spreadsheetml/2006/main" count="96" uniqueCount="89">
  <si>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</si>
  <si>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</si>
  <si>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</si>
  <si>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</si>
  <si>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</si>
  <si>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</si>
  <si>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</si>
  <si>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</si>
  <si>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</si>
  <si>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</si>
  <si>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</si>
  <si>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 xml:space="preserve">электр под </t>
  </si>
  <si>
    <t>Повышающий коээфициент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</si>
  <si>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</si>
  <si>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</si>
  <si>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</si>
  <si>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</si>
  <si>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</si>
  <si>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</si>
  <si>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</si>
  <si>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</si>
  <si>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</si>
  <si>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Н/2011-112 от 01.12.2011г.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</si>
  <si>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</si>
  <si>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</si>
  <si>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</si>
  <si>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</si>
  <si>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</si>
  <si>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</si>
  <si>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</si>
  <si>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</si>
  <si>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</si>
  <si>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</si>
  <si>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</si>
  <si>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</si>
  <si>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</si>
  <si>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"ТСК",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</si>
  <si>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</si>
  <si>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</si>
  <si>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</si>
  <si>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№4  по ул. Ветеранов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</si>
  <si>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</si>
  <si>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</si>
  <si>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</si>
  <si>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Остаток средств на лицевом счете на 01.01.2019г.</t>
  </si>
  <si>
    <t xml:space="preserve">Израсходовано </t>
  </si>
  <si>
    <t>Перенесено со ст. "повыш.коэфф."</t>
  </si>
  <si>
    <t>начислено населению за 2018г.</t>
  </si>
  <si>
    <t>Остаток средств на лицевом счете на 01.01.2018г.</t>
  </si>
  <si>
    <t>Задолженность населения на 01.01.2019г.</t>
  </si>
  <si>
    <t>Оплачено населением за 2018г.</t>
  </si>
  <si>
    <t>Начислено за 2018г.</t>
  </si>
  <si>
    <t>Задолженность населения на 01.01.2018г.</t>
  </si>
  <si>
    <t xml:space="preserve">Итого </t>
  </si>
  <si>
    <t>Изготовление энергетического паспорта</t>
  </si>
  <si>
    <t>Ветеранов, д. 4</t>
  </si>
  <si>
    <t>бюджетное финансирование</t>
  </si>
  <si>
    <t>средства        населения</t>
  </si>
  <si>
    <t>сумма                             тыс. руб.</t>
  </si>
  <si>
    <t>выполненных  работ</t>
  </si>
  <si>
    <t>наименование работ</t>
  </si>
  <si>
    <t>адрес</t>
  </si>
  <si>
    <t>в том числе</t>
  </si>
  <si>
    <t xml:space="preserve">объем                    </t>
  </si>
  <si>
    <t xml:space="preserve"> Отчет  о реализации капитального ремонта жилого фонда ООО "УЮТ-СЕРВИС" за 2018 год Ветеранов, д. 4</t>
  </si>
  <si>
    <t>расходный инвентарь - 447.45р</t>
  </si>
  <si>
    <t>ГВС- промывка - 3848.35р.</t>
  </si>
  <si>
    <t>аварийное обслуживание - 708.77р.</t>
  </si>
  <si>
    <t>ремонт канализационной лежака и выпуска до колодца - 115241.00р.</t>
  </si>
  <si>
    <t>ремонт балконного козырька - 20236.00р.</t>
  </si>
  <si>
    <t>ремонт канализационной системы - 1732.72 р.</t>
  </si>
  <si>
    <t>ремонт систем ХВС, ГВС-404.43</t>
  </si>
  <si>
    <t>ремонт ЦО - 3000.37р.</t>
  </si>
  <si>
    <t>работы по ремонту дверей, установка навесного замка - 821.55р.</t>
  </si>
  <si>
    <t>работы по электрике - 267.47р.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</si>
  <si>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146</t>
    </r>
    <r>
      <rPr>
        <b/>
        <sz val="11"/>
        <color indexed="8"/>
        <rFont val="Calibri"/>
        <family val="2"/>
        <charset val="204"/>
      </rPr>
      <t>,71</t>
    </r>
    <r>
      <rPr>
        <sz val="10"/>
        <rFont val="Arial Cyr"/>
        <charset val="204"/>
      </rPr>
      <t xml:space="preserve"> 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</si>
  <si>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</si>
  <si>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</si>
  <si>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</si>
  <si>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</si>
  <si>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</si>
  <si>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</si>
  <si>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</si>
  <si>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</si>
  <si>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</si>
  <si>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</si>
  <si>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4 по ул. Ветеранов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</si>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</sst>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4" fontId="5" fillId="0" borderId="0" xfId="0" applyNumberFormat="1" applyFont="1" applyFill="1"/>
    <xf numFmtId="0" fontId="5" fillId="0" borderId="0" xfId="0" applyFont="1" applyFill="1"/>
    <xf numFmtId="0" fontId="0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3" fillId="0" borderId="0" xfId="0" applyFont="1" applyFill="1"/>
    <xf numFmtId="2" fontId="3" fillId="0" borderId="0" xfId="0" applyNumberFormat="1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12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4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8" fillId="0" borderId="0" xfId="0" applyFont="1" applyFill="1" applyBorder="1"/>
    <xf numFmtId="0" fontId="8" fillId="0" borderId="0" xfId="0" applyFont="1" applyFill="1" applyAlignment="1">
      <alignment horizontal="center"/>
    </xf>
    <xf numFmtId="0" fontId="18" fillId="0" borderId="6" xfId="0" applyFont="1" applyFill="1" applyBorder="1"/>
    <xf numFmtId="0" fontId="18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8" fillId="0" borderId="0" xfId="0" applyFont="1" applyFill="1"/>
    <xf numFmtId="0" fontId="2" fillId="0" borderId="0" xfId="1"/>
    <xf numFmtId="0" fontId="2" fillId="0" borderId="0" xfId="1" applyFill="1"/>
    <xf numFmtId="4" fontId="19" fillId="0" borderId="1" xfId="1" applyNumberFormat="1" applyFont="1" applyFill="1" applyBorder="1"/>
    <xf numFmtId="0" fontId="2" fillId="0" borderId="13" xfId="1" applyFill="1" applyBorder="1"/>
    <xf numFmtId="0" fontId="2" fillId="0" borderId="14" xfId="1" applyFill="1" applyBorder="1"/>
    <xf numFmtId="4" fontId="2" fillId="0" borderId="1" xfId="1" applyNumberFormat="1" applyFill="1" applyBorder="1" applyAlignment="1">
      <alignment horizontal="right"/>
    </xf>
    <xf numFmtId="0" fontId="2" fillId="0" borderId="15" xfId="1" applyFill="1" applyBorder="1"/>
    <xf numFmtId="0" fontId="2" fillId="0" borderId="16" xfId="1" applyFill="1" applyBorder="1"/>
    <xf numFmtId="2" fontId="2" fillId="0" borderId="1" xfId="1" applyNumberFormat="1" applyFill="1" applyBorder="1"/>
    <xf numFmtId="4" fontId="2" fillId="0" borderId="1" xfId="1" applyNumberFormat="1" applyFill="1" applyBorder="1"/>
    <xf numFmtId="0" fontId="2" fillId="0" borderId="0" xfId="1" applyFill="1" applyBorder="1"/>
    <xf numFmtId="0" fontId="19" fillId="0" borderId="1" xfId="1" applyFont="1" applyFill="1" applyBorder="1"/>
    <xf numFmtId="0" fontId="2" fillId="0" borderId="1" xfId="1" applyFill="1" applyBorder="1"/>
    <xf numFmtId="4" fontId="20" fillId="0" borderId="0" xfId="1" applyNumberFormat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Border="1" applyAlignment="1">
      <alignment horizontal="center"/>
    </xf>
    <xf numFmtId="4" fontId="20" fillId="0" borderId="1" xfId="1" applyNumberFormat="1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4" fontId="21" fillId="0" borderId="1" xfId="1" applyNumberFormat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1" fillId="0" borderId="1" xfId="1" applyFont="1" applyBorder="1" applyAlignment="1">
      <alignment horizontal="left"/>
    </xf>
    <xf numFmtId="0" fontId="21" fillId="0" borderId="18" xfId="1" applyFont="1" applyBorder="1" applyAlignment="1">
      <alignment horizontal="center"/>
    </xf>
    <xf numFmtId="0" fontId="20" fillId="0" borderId="19" xfId="1" applyFont="1" applyBorder="1" applyAlignment="1">
      <alignment horizontal="center"/>
    </xf>
    <xf numFmtId="0" fontId="21" fillId="0" borderId="19" xfId="1" applyFont="1" applyBorder="1" applyAlignment="1">
      <alignment horizontal="center" wrapText="1"/>
    </xf>
    <xf numFmtId="0" fontId="21" fillId="0" borderId="1" xfId="1" applyFont="1" applyBorder="1" applyAlignment="1">
      <alignment horizontal="center" wrapText="1"/>
    </xf>
    <xf numFmtId="0" fontId="21" fillId="0" borderId="17" xfId="1" applyFont="1" applyBorder="1" applyAlignment="1">
      <alignment horizontal="center" wrapText="1"/>
    </xf>
    <xf numFmtId="0" fontId="21" fillId="0" borderId="17" xfId="1" applyFont="1" applyBorder="1" applyAlignment="1">
      <alignment horizontal="center"/>
    </xf>
    <xf numFmtId="0" fontId="20" fillId="0" borderId="21" xfId="1" applyFont="1" applyBorder="1" applyAlignment="1">
      <alignment horizontal="center" wrapText="1"/>
    </xf>
    <xf numFmtId="0" fontId="21" fillId="0" borderId="21" xfId="1" applyFont="1" applyBorder="1" applyAlignment="1">
      <alignment horizontal="center" wrapText="1"/>
    </xf>
    <xf numFmtId="0" fontId="20" fillId="0" borderId="22" xfId="1" applyFont="1" applyBorder="1" applyAlignment="1">
      <alignment horizontal="center"/>
    </xf>
    <xf numFmtId="0" fontId="20" fillId="0" borderId="23" xfId="1" applyFont="1" applyBorder="1" applyAlignment="1">
      <alignment horizontal="center"/>
    </xf>
    <xf numFmtId="0" fontId="20" fillId="0" borderId="21" xfId="1" applyFont="1" applyBorder="1" applyAlignment="1">
      <alignment horizontal="center"/>
    </xf>
    <xf numFmtId="0" fontId="19" fillId="0" borderId="0" xfId="1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21" fillId="0" borderId="16" xfId="1" applyFont="1" applyBorder="1" applyAlignment="1">
      <alignment horizontal="left" wrapText="1"/>
    </xf>
    <xf numFmtId="0" fontId="21" fillId="0" borderId="20" xfId="1" applyFont="1" applyBorder="1" applyAlignment="1">
      <alignment horizontal="left" wrapText="1"/>
    </xf>
    <xf numFmtId="0" fontId="21" fillId="0" borderId="16" xfId="1" applyFont="1" applyBorder="1" applyAlignment="1">
      <alignment horizontal="center"/>
    </xf>
    <xf numFmtId="0" fontId="21" fillId="0" borderId="20" xfId="1" applyFont="1" applyBorder="1" applyAlignment="1">
      <alignment horizontal="center"/>
    </xf>
    <xf numFmtId="0" fontId="21" fillId="0" borderId="1" xfId="1" applyFont="1" applyBorder="1" applyAlignment="1">
      <alignment horizontal="left"/>
    </xf>
    <xf numFmtId="0" fontId="21" fillId="0" borderId="14" xfId="1" applyFont="1" applyBorder="1" applyAlignment="1">
      <alignment horizontal="center"/>
    </xf>
    <xf numFmtId="0" fontId="21" fillId="0" borderId="19" xfId="1" applyFont="1" applyBorder="1" applyAlignment="1">
      <alignment horizontal="center"/>
    </xf>
    <xf numFmtId="0" fontId="19" fillId="0" borderId="0" xfId="1" applyFont="1" applyFill="1" applyAlignment="1">
      <alignment horizontal="center"/>
    </xf>
    <xf numFmtId="0" fontId="1" fillId="0" borderId="0" xfId="2"/>
    <xf numFmtId="0" fontId="1" fillId="0" borderId="0" xfId="2" applyFill="1" applyBorder="1"/>
    <xf numFmtId="0" fontId="1" fillId="0" borderId="0" xfId="2" applyFill="1"/>
    <xf numFmtId="4" fontId="1" fillId="0" borderId="0" xfId="2" applyNumberFormat="1"/>
    <xf numFmtId="2" fontId="19" fillId="0" borderId="1" xfId="2" applyNumberFormat="1" applyFont="1" applyFill="1" applyBorder="1" applyAlignment="1">
      <alignment horizontal="center" vertical="center"/>
    </xf>
    <xf numFmtId="2" fontId="19" fillId="2" borderId="1" xfId="2" applyNumberFormat="1" applyFont="1" applyFill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2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52"/>
  <sheetViews>
    <sheetView topLeftCell="C5" workbookViewId="0">
      <selection activeCell="E52" sqref="E52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140625" style="2" customWidth="1"/>
    <col min="4" max="4" width="13" style="2" customWidth="1"/>
    <col min="5" max="5" width="11.5703125" style="2" customWidth="1"/>
    <col min="6" max="6" width="13" style="2" customWidth="1"/>
    <col min="7" max="7" width="11.85546875" style="2" customWidth="1"/>
    <col min="8" max="8" width="13.85546875" style="2" customWidth="1"/>
    <col min="9" max="9" width="24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43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4.25" x14ac:dyDescent="0.2">
      <c r="C20" s="80" t="s">
        <v>42</v>
      </c>
      <c r="D20" s="80"/>
      <c r="E20" s="80"/>
      <c r="F20" s="80"/>
      <c r="G20" s="80"/>
      <c r="H20" s="80"/>
      <c r="I20" s="80"/>
    </row>
    <row r="21" spans="3:11" x14ac:dyDescent="0.2">
      <c r="C21" s="81" t="s">
        <v>41</v>
      </c>
      <c r="D21" s="81"/>
      <c r="E21" s="81"/>
      <c r="F21" s="81"/>
      <c r="G21" s="81"/>
      <c r="H21" s="81"/>
      <c r="I21" s="81"/>
    </row>
    <row r="22" spans="3:11" x14ac:dyDescent="0.2">
      <c r="C22" s="81" t="s">
        <v>40</v>
      </c>
      <c r="D22" s="81"/>
      <c r="E22" s="81"/>
      <c r="F22" s="81"/>
      <c r="G22" s="81"/>
      <c r="H22" s="81"/>
      <c r="I22" s="81"/>
    </row>
    <row r="23" spans="3:11" ht="6" customHeight="1" thickBot="1" x14ac:dyDescent="0.25">
      <c r="C23" s="82"/>
      <c r="D23" s="82"/>
      <c r="E23" s="82"/>
      <c r="F23" s="82"/>
      <c r="G23" s="82"/>
      <c r="H23" s="82"/>
      <c r="I23" s="82"/>
    </row>
    <row r="24" spans="3:11" ht="48.75" customHeight="1" thickBot="1" x14ac:dyDescent="0.25">
      <c r="C24" s="26" t="s">
        <v>30</v>
      </c>
      <c r="D24" s="29" t="s">
        <v>29</v>
      </c>
      <c r="E24" s="28" t="s">
        <v>28</v>
      </c>
      <c r="F24" s="28" t="s">
        <v>27</v>
      </c>
      <c r="G24" s="28" t="s">
        <v>26</v>
      </c>
      <c r="H24" s="28" t="s">
        <v>25</v>
      </c>
      <c r="I24" s="29" t="s">
        <v>39</v>
      </c>
    </row>
    <row r="25" spans="3:11" ht="13.5" customHeight="1" thickBot="1" x14ac:dyDescent="0.25">
      <c r="C25" s="76" t="s">
        <v>38</v>
      </c>
      <c r="D25" s="77"/>
      <c r="E25" s="77"/>
      <c r="F25" s="77"/>
      <c r="G25" s="77"/>
      <c r="H25" s="77"/>
      <c r="I25" s="78"/>
    </row>
    <row r="26" spans="3:11" ht="13.5" customHeight="1" thickBot="1" x14ac:dyDescent="0.25">
      <c r="C26" s="15" t="s">
        <v>37</v>
      </c>
      <c r="D26" s="22">
        <v>209094.04000000004</v>
      </c>
      <c r="E26" s="22">
        <v>1174278.1299999999</v>
      </c>
      <c r="F26" s="22">
        <f>1100957.67+16969.02</f>
        <v>1117926.69</v>
      </c>
      <c r="G26" s="22">
        <v>1092713.33</v>
      </c>
      <c r="H26" s="22">
        <f>+D26+E26-F26</f>
        <v>265445.48</v>
      </c>
      <c r="I26" s="73" t="s">
        <v>36</v>
      </c>
      <c r="K26" s="31">
        <f>166962.86+1970.54+10484.99+17071.58</f>
        <v>196489.96999999997</v>
      </c>
    </row>
    <row r="27" spans="3:11" ht="13.5" customHeight="1" thickBot="1" x14ac:dyDescent="0.25">
      <c r="C27" s="15" t="s">
        <v>35</v>
      </c>
      <c r="D27" s="22">
        <v>96067.019999999902</v>
      </c>
      <c r="E27" s="18">
        <v>332581.71999999997</v>
      </c>
      <c r="F27" s="18">
        <v>303261.46000000002</v>
      </c>
      <c r="G27" s="22">
        <v>355213.04</v>
      </c>
      <c r="H27" s="22">
        <f>+D27+E27-F27</f>
        <v>125387.27999999985</v>
      </c>
      <c r="I27" s="74"/>
      <c r="J27" s="1">
        <f>786.75+4640.62+47851.04-5476.03+10075.93</f>
        <v>57878.310000000005</v>
      </c>
      <c r="K27" s="31">
        <f>9506.1+73665.52-10023.26+4586.92-157.62+768.74</f>
        <v>78346.400000000023</v>
      </c>
    </row>
    <row r="28" spans="3:11" ht="13.5" customHeight="1" thickBot="1" x14ac:dyDescent="0.25">
      <c r="C28" s="15" t="s">
        <v>34</v>
      </c>
      <c r="D28" s="22">
        <v>47439.1700000001</v>
      </c>
      <c r="E28" s="18">
        <v>214143.61</v>
      </c>
      <c r="F28" s="18">
        <v>193352.52</v>
      </c>
      <c r="G28" s="22">
        <v>195025.62</v>
      </c>
      <c r="H28" s="22">
        <f>+D28+E28-F28</f>
        <v>68230.260000000097</v>
      </c>
      <c r="I28" s="74"/>
      <c r="K28" s="1">
        <f>405.63+11131.45+32069.05-3851.75</f>
        <v>39754.379999999997</v>
      </c>
    </row>
    <row r="29" spans="3:11" ht="13.5" customHeight="1" thickBot="1" x14ac:dyDescent="0.25">
      <c r="C29" s="15" t="s">
        <v>33</v>
      </c>
      <c r="D29" s="22">
        <v>33574.090000000026</v>
      </c>
      <c r="E29" s="18">
        <v>151828.91</v>
      </c>
      <c r="F29" s="18">
        <v>139305.41</v>
      </c>
      <c r="G29" s="22">
        <v>141421.68</v>
      </c>
      <c r="H29" s="22">
        <f>+D29+E29-F29</f>
        <v>46097.590000000026</v>
      </c>
      <c r="I29" s="74"/>
      <c r="K29" s="31">
        <f>98.3+10637.03-1468.33+1513.06+11405.08-1348.52+3839.29</f>
        <v>24675.91</v>
      </c>
    </row>
    <row r="30" spans="3:11" ht="13.5" customHeight="1" thickBot="1" x14ac:dyDescent="0.25">
      <c r="C30" s="15" t="s">
        <v>32</v>
      </c>
      <c r="D30" s="22">
        <v>1986.4799999999996</v>
      </c>
      <c r="E30" s="18">
        <f>7199.28+6130.88+6746.76+7876.36</f>
        <v>27953.279999999999</v>
      </c>
      <c r="F30" s="18">
        <f>7145.63+5856.33+4361.97+7572-3.95</f>
        <v>24931.98</v>
      </c>
      <c r="G30" s="22">
        <f>+E30</f>
        <v>27953.279999999999</v>
      </c>
      <c r="H30" s="22">
        <f>+D30+E30-F30</f>
        <v>5007.7799999999988</v>
      </c>
      <c r="I30" s="75"/>
      <c r="K30" s="1">
        <f>14.34+57-10.38+159.19+1533.94+1.33+1217</f>
        <v>2972.42</v>
      </c>
    </row>
    <row r="31" spans="3:11" ht="13.5" customHeight="1" thickBot="1" x14ac:dyDescent="0.25">
      <c r="C31" s="15" t="s">
        <v>7</v>
      </c>
      <c r="D31" s="14">
        <f>SUM(D26:D30)</f>
        <v>388160.80000000005</v>
      </c>
      <c r="E31" s="14">
        <f>SUM(E26:E30)</f>
        <v>1900785.65</v>
      </c>
      <c r="F31" s="14">
        <f>SUM(F26:F30)</f>
        <v>1778778.0599999998</v>
      </c>
      <c r="G31" s="14">
        <f>SUM(G26:G30)</f>
        <v>1812326.9500000002</v>
      </c>
      <c r="H31" s="14">
        <f>SUM(H26:H30)</f>
        <v>510168.3899999999</v>
      </c>
      <c r="I31" s="30"/>
    </row>
    <row r="32" spans="3:11" ht="13.5" customHeight="1" thickBot="1" x14ac:dyDescent="0.25">
      <c r="C32" s="79" t="s">
        <v>31</v>
      </c>
      <c r="D32" s="79"/>
      <c r="E32" s="79"/>
      <c r="F32" s="79"/>
      <c r="G32" s="79"/>
      <c r="H32" s="79"/>
      <c r="I32" s="79"/>
    </row>
    <row r="33" spans="3:12" ht="51.75" customHeight="1" thickBot="1" x14ac:dyDescent="0.25">
      <c r="C33" s="21" t="s">
        <v>30</v>
      </c>
      <c r="D33" s="29" t="s">
        <v>29</v>
      </c>
      <c r="E33" s="28" t="s">
        <v>28</v>
      </c>
      <c r="F33" s="28" t="s">
        <v>27</v>
      </c>
      <c r="G33" s="28" t="s">
        <v>26</v>
      </c>
      <c r="H33" s="28" t="s">
        <v>25</v>
      </c>
      <c r="I33" s="27" t="s">
        <v>24</v>
      </c>
    </row>
    <row r="34" spans="3:12" ht="18.75" customHeight="1" thickBot="1" x14ac:dyDescent="0.25">
      <c r="C34" s="26" t="s">
        <v>23</v>
      </c>
      <c r="D34" s="25">
        <v>81493.489999999991</v>
      </c>
      <c r="E34" s="17">
        <v>715912.36</v>
      </c>
      <c r="F34" s="17">
        <v>669564.49</v>
      </c>
      <c r="G34" s="17">
        <f>+E34</f>
        <v>715912.36</v>
      </c>
      <c r="H34" s="17">
        <f t="shared" ref="H34:H43" si="0">+D34+E34-F34</f>
        <v>127841.35999999999</v>
      </c>
      <c r="I34" s="83" t="s">
        <v>22</v>
      </c>
      <c r="J34" s="24">
        <f>10.05-0.01+43.1-0.04+61083.79-D34</f>
        <v>-20356.599999999991</v>
      </c>
      <c r="K34" s="24">
        <f>345.54+1407.5+80947.62-H34</f>
        <v>-45140.7</v>
      </c>
    </row>
    <row r="35" spans="3:12" ht="19.5" customHeight="1" thickBot="1" x14ac:dyDescent="0.25">
      <c r="C35" s="15" t="s">
        <v>21</v>
      </c>
      <c r="D35" s="19">
        <v>16775.649999999965</v>
      </c>
      <c r="E35" s="22">
        <v>151442.98000000001</v>
      </c>
      <c r="F35" s="22">
        <v>141388.79</v>
      </c>
      <c r="G35" s="17">
        <v>146708.12</v>
      </c>
      <c r="H35" s="17">
        <f t="shared" si="0"/>
        <v>26829.839999999967</v>
      </c>
      <c r="I35" s="84"/>
      <c r="J35" s="24"/>
    </row>
    <row r="36" spans="3:12" ht="13.5" customHeight="1" thickBot="1" x14ac:dyDescent="0.25">
      <c r="C36" s="21" t="s">
        <v>20</v>
      </c>
      <c r="D36" s="23">
        <v>3926.2799999999429</v>
      </c>
      <c r="E36" s="22"/>
      <c r="F36" s="22">
        <f>32.62+6150</f>
        <v>6182.62</v>
      </c>
      <c r="G36" s="17">
        <v>6150</v>
      </c>
      <c r="H36" s="17">
        <f t="shared" si="0"/>
        <v>-2256.340000000057</v>
      </c>
      <c r="I36" s="20"/>
    </row>
    <row r="37" spans="3:12" ht="12.75" hidden="1" customHeight="1" thickBot="1" x14ac:dyDescent="0.25">
      <c r="C37" s="15" t="s">
        <v>19</v>
      </c>
      <c r="D37" s="19">
        <v>0</v>
      </c>
      <c r="E37" s="22"/>
      <c r="F37" s="22"/>
      <c r="G37" s="17"/>
      <c r="H37" s="17">
        <f t="shared" si="0"/>
        <v>0</v>
      </c>
      <c r="I37" s="20" t="s">
        <v>18</v>
      </c>
    </row>
    <row r="38" spans="3:12" ht="26.25" customHeight="1" thickBot="1" x14ac:dyDescent="0.25">
      <c r="C38" s="15" t="s">
        <v>17</v>
      </c>
      <c r="D38" s="19">
        <v>18364.809999999998</v>
      </c>
      <c r="E38" s="22">
        <v>164795.9</v>
      </c>
      <c r="F38" s="22">
        <v>153583.04999999999</v>
      </c>
      <c r="G38" s="17">
        <v>276179.84999999998</v>
      </c>
      <c r="H38" s="17">
        <f t="shared" si="0"/>
        <v>29577.660000000003</v>
      </c>
      <c r="I38" s="16" t="s">
        <v>16</v>
      </c>
      <c r="J38" s="1">
        <f>9578.33+4154.62</f>
        <v>13732.95</v>
      </c>
      <c r="K38" s="1">
        <f>3685.06+3949.52+10801.44</f>
        <v>18436.02</v>
      </c>
    </row>
    <row r="39" spans="3:12" ht="13.5" customHeight="1" thickBot="1" x14ac:dyDescent="0.25">
      <c r="C39" s="15" t="s">
        <v>15</v>
      </c>
      <c r="D39" s="19">
        <v>908.86999999999898</v>
      </c>
      <c r="E39" s="18">
        <v>10012.280000000001</v>
      </c>
      <c r="F39" s="18">
        <v>9138.0499999999993</v>
      </c>
      <c r="G39" s="17">
        <f>+E39</f>
        <v>10012.280000000001</v>
      </c>
      <c r="H39" s="17">
        <f t="shared" si="0"/>
        <v>1783.1000000000004</v>
      </c>
      <c r="I39" s="16" t="s">
        <v>14</v>
      </c>
    </row>
    <row r="40" spans="3:12" ht="13.5" customHeight="1" thickBot="1" x14ac:dyDescent="0.25">
      <c r="C40" s="21" t="s">
        <v>13</v>
      </c>
      <c r="D40" s="19">
        <v>16646.439999999988</v>
      </c>
      <c r="E40" s="18">
        <v>93293.46</v>
      </c>
      <c r="F40" s="18">
        <v>90920.41</v>
      </c>
      <c r="G40" s="17">
        <f>+E40</f>
        <v>93293.46</v>
      </c>
      <c r="H40" s="17">
        <f t="shared" si="0"/>
        <v>19019.489999999991</v>
      </c>
      <c r="I40" s="20"/>
    </row>
    <row r="41" spans="3:12" ht="13.5" customHeight="1" thickBot="1" x14ac:dyDescent="0.25">
      <c r="C41" s="15" t="s">
        <v>12</v>
      </c>
      <c r="D41" s="19">
        <v>33883.830000000031</v>
      </c>
      <c r="E41" s="18">
        <f>16071.56+10609.2</f>
        <v>26680.760000000002</v>
      </c>
      <c r="F41" s="18">
        <f>11719.61+7467.76-6150</f>
        <v>13037.370000000003</v>
      </c>
      <c r="G41" s="17">
        <f>+E41</f>
        <v>26680.760000000002</v>
      </c>
      <c r="H41" s="17">
        <f t="shared" si="0"/>
        <v>47527.22000000003</v>
      </c>
      <c r="I41" s="20"/>
      <c r="J41" s="1">
        <f>1223.32+2717.5</f>
        <v>3940.8199999999997</v>
      </c>
      <c r="K41" s="1">
        <f>16995.18+5916.38</f>
        <v>22911.56</v>
      </c>
    </row>
    <row r="42" spans="3:12" ht="13.5" customHeight="1" thickBot="1" x14ac:dyDescent="0.25">
      <c r="C42" s="15" t="s">
        <v>11</v>
      </c>
      <c r="D42" s="19">
        <v>1531.5900000000001</v>
      </c>
      <c r="E42" s="18">
        <f>17863.45+4712.09</f>
        <v>22575.54</v>
      </c>
      <c r="F42" s="18">
        <f>16410.03+4216.7</f>
        <v>20626.73</v>
      </c>
      <c r="G42" s="17">
        <f>+E42</f>
        <v>22575.54</v>
      </c>
      <c r="H42" s="17">
        <f t="shared" si="0"/>
        <v>3480.4000000000015</v>
      </c>
      <c r="I42" s="20" t="s">
        <v>10</v>
      </c>
    </row>
    <row r="43" spans="3:12" ht="13.5" customHeight="1" thickBot="1" x14ac:dyDescent="0.25">
      <c r="C43" s="15" t="s">
        <v>9</v>
      </c>
      <c r="D43" s="19">
        <v>3885.7599999999948</v>
      </c>
      <c r="E43" s="18">
        <v>38382.28</v>
      </c>
      <c r="F43" s="18">
        <v>35387.4</v>
      </c>
      <c r="G43" s="17">
        <f>+E43</f>
        <v>38382.28</v>
      </c>
      <c r="H43" s="17">
        <f t="shared" si="0"/>
        <v>6880.6399999999921</v>
      </c>
      <c r="I43" s="16" t="s">
        <v>8</v>
      </c>
    </row>
    <row r="44" spans="3:12" s="11" customFormat="1" ht="13.5" customHeight="1" thickBot="1" x14ac:dyDescent="0.25">
      <c r="C44" s="15" t="s">
        <v>7</v>
      </c>
      <c r="D44" s="14">
        <f>SUM(D34:D43)</f>
        <v>177416.71999999986</v>
      </c>
      <c r="E44" s="14">
        <f>SUM(E34:E43)</f>
        <v>1223095.56</v>
      </c>
      <c r="F44" s="14">
        <f>SUM(F34:F43)</f>
        <v>1139828.9099999999</v>
      </c>
      <c r="G44" s="14">
        <f>SUM(G34:G43)</f>
        <v>1335894.6500000001</v>
      </c>
      <c r="H44" s="14">
        <f>SUM(H34:H43)</f>
        <v>260683.36999999991</v>
      </c>
      <c r="I44" s="13"/>
      <c r="L44" s="12"/>
    </row>
    <row r="45" spans="3:12" ht="13.5" customHeight="1" thickBot="1" x14ac:dyDescent="0.25">
      <c r="C45" s="85" t="s">
        <v>6</v>
      </c>
      <c r="D45" s="85"/>
      <c r="E45" s="85"/>
      <c r="F45" s="85"/>
      <c r="G45" s="85"/>
      <c r="H45" s="85"/>
      <c r="I45" s="85"/>
    </row>
    <row r="46" spans="3:12" ht="31.5" customHeight="1" thickBot="1" x14ac:dyDescent="0.25">
      <c r="C46" s="10" t="s">
        <v>5</v>
      </c>
      <c r="D46" s="72" t="s">
        <v>4</v>
      </c>
      <c r="E46" s="72"/>
      <c r="F46" s="72"/>
      <c r="G46" s="72"/>
      <c r="H46" s="72"/>
      <c r="I46" s="9" t="s">
        <v>3</v>
      </c>
    </row>
    <row r="47" spans="3:12" ht="19.5" customHeight="1" x14ac:dyDescent="0.3">
      <c r="C47" s="8" t="s">
        <v>2</v>
      </c>
      <c r="D47" s="8"/>
      <c r="E47" s="8"/>
      <c r="F47" s="8"/>
      <c r="G47" s="8"/>
      <c r="H47" s="7">
        <f>+H31+H44</f>
        <v>770851.75999999978</v>
      </c>
    </row>
    <row r="48" spans="3:12" s="6" customFormat="1" hidden="1" x14ac:dyDescent="0.2">
      <c r="C48" s="2" t="s">
        <v>1</v>
      </c>
      <c r="D48" s="2"/>
      <c r="E48" s="2"/>
      <c r="F48" s="2"/>
      <c r="G48" s="2"/>
      <c r="H48" s="2"/>
      <c r="I48" s="2"/>
    </row>
    <row r="49" spans="3:8" x14ac:dyDescent="0.2">
      <c r="C49" s="1"/>
      <c r="D49" s="1"/>
      <c r="E49" s="1"/>
      <c r="F49" s="1"/>
      <c r="G49" s="1"/>
      <c r="H49" s="1"/>
    </row>
    <row r="50" spans="3:8" ht="15" customHeight="1" x14ac:dyDescent="0.25">
      <c r="C50" s="5"/>
      <c r="D50" s="4"/>
      <c r="E50" s="4"/>
      <c r="F50" s="4"/>
    </row>
    <row r="51" spans="3:8" hidden="1" x14ac:dyDescent="0.2">
      <c r="D51" s="3"/>
      <c r="H51" s="2">
        <f>29577.66+6880.64+1783.1+27663.31+13713.91+26829.84+3893.66+127841.36+19019.49+2757.82+722.58</f>
        <v>260683.37</v>
      </c>
    </row>
    <row r="52" spans="3:8" x14ac:dyDescent="0.2">
      <c r="C52" s="2" t="s">
        <v>0</v>
      </c>
      <c r="E52" s="3">
        <f>+E44+E31+5580</f>
        <v>3129461.21</v>
      </c>
      <c r="F52" s="3"/>
      <c r="G52" s="3">
        <f>+G44+G31</f>
        <v>3148221.6000000006</v>
      </c>
      <c r="H52" s="3"/>
    </row>
  </sheetData>
  <mergeCells count="10">
    <mergeCell ref="D46:H46"/>
    <mergeCell ref="I26:I30"/>
    <mergeCell ref="C25:I25"/>
    <mergeCell ref="C32:I32"/>
    <mergeCell ref="C20:I20"/>
    <mergeCell ref="C21:I21"/>
    <mergeCell ref="C22:I22"/>
    <mergeCell ref="C23:I23"/>
    <mergeCell ref="I34:I35"/>
    <mergeCell ref="C45:I4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zoomScaleNormal="100" zoomScaleSheetLayoutView="120" workbookViewId="0">
      <selection activeCell="G31" sqref="G31"/>
    </sheetView>
  </sheetViews>
  <sheetFormatPr defaultRowHeight="15" x14ac:dyDescent="0.25"/>
  <cols>
    <col min="1" max="1" width="9.140625" style="39"/>
    <col min="2" max="2" width="6.28515625" style="39" customWidth="1"/>
    <col min="3" max="3" width="13" style="39" customWidth="1"/>
    <col min="4" max="4" width="7" style="39" customWidth="1"/>
    <col min="5" max="5" width="15.7109375" style="39" customWidth="1"/>
    <col min="6" max="6" width="13.5703125" style="39" customWidth="1"/>
    <col min="7" max="7" width="13.28515625" style="39" customWidth="1"/>
    <col min="8" max="8" width="14.28515625" style="39" customWidth="1"/>
    <col min="9" max="9" width="15.140625" style="39" customWidth="1"/>
    <col min="10" max="10" width="14.28515625" style="39" customWidth="1"/>
    <col min="11" max="16384" width="9.140625" style="39"/>
  </cols>
  <sheetData>
    <row r="2" spans="2:10" x14ac:dyDescent="0.25">
      <c r="B2" s="93" t="s">
        <v>64</v>
      </c>
      <c r="C2" s="93"/>
      <c r="D2" s="93"/>
      <c r="E2" s="93"/>
      <c r="F2" s="93"/>
      <c r="G2" s="93"/>
      <c r="H2" s="93"/>
      <c r="I2" s="93"/>
      <c r="J2" s="71"/>
    </row>
    <row r="3" spans="2:10" x14ac:dyDescent="0.25">
      <c r="B3" s="40"/>
      <c r="C3" s="40"/>
      <c r="D3" s="40"/>
      <c r="E3" s="40"/>
      <c r="F3" s="40"/>
      <c r="G3" s="40"/>
      <c r="H3" s="40"/>
      <c r="I3" s="40"/>
      <c r="J3" s="40"/>
    </row>
    <row r="4" spans="2:10" x14ac:dyDescent="0.25">
      <c r="C4" s="70"/>
      <c r="D4" s="69"/>
      <c r="E4" s="68"/>
      <c r="F4" s="67" t="s">
        <v>63</v>
      </c>
      <c r="G4" s="66"/>
      <c r="H4" s="88" t="s">
        <v>62</v>
      </c>
      <c r="I4" s="89"/>
      <c r="J4" s="40"/>
    </row>
    <row r="5" spans="2:10" ht="26.25" x14ac:dyDescent="0.25">
      <c r="C5" s="65" t="s">
        <v>61</v>
      </c>
      <c r="D5" s="91" t="s">
        <v>60</v>
      </c>
      <c r="E5" s="92"/>
      <c r="F5" s="64" t="s">
        <v>59</v>
      </c>
      <c r="G5" s="64" t="s">
        <v>58</v>
      </c>
      <c r="H5" s="63" t="s">
        <v>57</v>
      </c>
      <c r="I5" s="62" t="s">
        <v>56</v>
      </c>
      <c r="J5" s="40"/>
    </row>
    <row r="6" spans="2:10" ht="30" customHeight="1" x14ac:dyDescent="0.25">
      <c r="C6" s="60" t="s">
        <v>55</v>
      </c>
      <c r="D6" s="86" t="s">
        <v>54</v>
      </c>
      <c r="E6" s="87"/>
      <c r="F6" s="61"/>
      <c r="G6" s="57">
        <v>61450</v>
      </c>
      <c r="H6" s="57">
        <v>6150</v>
      </c>
      <c r="I6" s="57">
        <f>+G6-H6</f>
        <v>55300</v>
      </c>
      <c r="J6" s="40"/>
    </row>
    <row r="7" spans="2:10" x14ac:dyDescent="0.25">
      <c r="C7" s="60"/>
      <c r="D7" s="59"/>
      <c r="E7" s="59"/>
      <c r="F7" s="56"/>
      <c r="G7" s="57"/>
      <c r="H7" s="57"/>
      <c r="I7" s="57">
        <f>+G7-H7</f>
        <v>0</v>
      </c>
      <c r="J7" s="40"/>
    </row>
    <row r="8" spans="2:10" x14ac:dyDescent="0.25">
      <c r="C8" s="58"/>
      <c r="D8" s="90"/>
      <c r="E8" s="90"/>
      <c r="F8" s="56"/>
      <c r="G8" s="57">
        <f>H8+I8</f>
        <v>0</v>
      </c>
      <c r="H8" s="57"/>
      <c r="I8" s="57"/>
      <c r="J8" s="40"/>
    </row>
    <row r="9" spans="2:10" x14ac:dyDescent="0.25">
      <c r="C9" s="56" t="s">
        <v>53</v>
      </c>
      <c r="D9" s="53"/>
      <c r="E9" s="53"/>
      <c r="F9" s="53"/>
      <c r="G9" s="55">
        <f>SUM(G6:G8)</f>
        <v>61450</v>
      </c>
      <c r="H9" s="55">
        <f>SUM(H6:H8)</f>
        <v>6150</v>
      </c>
      <c r="I9" s="55">
        <f>SUM(I6:I8)</f>
        <v>55300</v>
      </c>
      <c r="J9" s="40"/>
    </row>
    <row r="10" spans="2:10" x14ac:dyDescent="0.25">
      <c r="B10" s="54"/>
      <c r="C10" s="53"/>
      <c r="D10" s="53"/>
      <c r="E10" s="53"/>
      <c r="F10" s="53"/>
      <c r="G10" s="52"/>
      <c r="H10" s="52"/>
      <c r="I10" s="52"/>
      <c r="J10" s="40"/>
    </row>
    <row r="11" spans="2:10" x14ac:dyDescent="0.25">
      <c r="B11" s="54"/>
      <c r="C11" s="53"/>
      <c r="D11" s="53"/>
      <c r="E11" s="53"/>
      <c r="F11" s="53"/>
      <c r="G11" s="52"/>
      <c r="H11" s="52"/>
      <c r="I11" s="52"/>
      <c r="J11" s="40"/>
    </row>
    <row r="12" spans="2:10" x14ac:dyDescent="0.25">
      <c r="B12" s="54"/>
      <c r="C12" s="53"/>
      <c r="D12" s="53"/>
      <c r="E12" s="53"/>
      <c r="F12" s="53"/>
      <c r="G12" s="52"/>
      <c r="H12" s="52"/>
      <c r="I12" s="52"/>
      <c r="J12" s="40"/>
    </row>
    <row r="13" spans="2:10" x14ac:dyDescent="0.25">
      <c r="B13" s="40"/>
      <c r="C13" s="46" t="s">
        <v>52</v>
      </c>
      <c r="D13" s="45"/>
      <c r="E13" s="45"/>
      <c r="F13" s="45"/>
      <c r="G13" s="50">
        <v>3926.28</v>
      </c>
      <c r="H13" s="40"/>
      <c r="I13" s="40"/>
      <c r="J13" s="40"/>
    </row>
    <row r="14" spans="2:10" x14ac:dyDescent="0.25">
      <c r="B14" s="40"/>
      <c r="C14" s="46" t="s">
        <v>51</v>
      </c>
      <c r="D14" s="45"/>
      <c r="E14" s="45"/>
      <c r="F14" s="45"/>
      <c r="G14" s="51"/>
      <c r="H14" s="40"/>
      <c r="I14" s="40"/>
      <c r="J14" s="40"/>
    </row>
    <row r="15" spans="2:10" x14ac:dyDescent="0.25">
      <c r="B15" s="40"/>
      <c r="C15" s="46" t="s">
        <v>50</v>
      </c>
      <c r="D15" s="45"/>
      <c r="E15" s="45"/>
      <c r="F15" s="45"/>
      <c r="G15" s="51">
        <v>32.619999999999997</v>
      </c>
      <c r="H15" s="40"/>
      <c r="I15" s="40"/>
    </row>
    <row r="16" spans="2:10" x14ac:dyDescent="0.25">
      <c r="B16" s="40"/>
      <c r="C16" s="46" t="s">
        <v>49</v>
      </c>
      <c r="D16" s="45"/>
      <c r="E16" s="45"/>
      <c r="F16" s="45"/>
      <c r="G16" s="50">
        <f>G13+G14-G15</f>
        <v>3893.6600000000003</v>
      </c>
      <c r="H16" s="40"/>
      <c r="I16" s="40"/>
    </row>
    <row r="17" spans="2:9" x14ac:dyDescent="0.25">
      <c r="B17" s="40"/>
      <c r="C17" s="49"/>
      <c r="D17" s="49"/>
      <c r="E17" s="49"/>
      <c r="F17" s="49"/>
      <c r="G17" s="49"/>
      <c r="H17" s="49"/>
      <c r="I17" s="40"/>
    </row>
    <row r="18" spans="2:9" x14ac:dyDescent="0.25">
      <c r="B18" s="40"/>
      <c r="C18" s="46" t="s">
        <v>48</v>
      </c>
      <c r="D18" s="45"/>
      <c r="E18" s="45"/>
      <c r="F18" s="45"/>
      <c r="G18" s="45"/>
      <c r="H18" s="41">
        <v>74212.03</v>
      </c>
      <c r="I18" s="40"/>
    </row>
    <row r="19" spans="2:9" x14ac:dyDescent="0.25">
      <c r="B19" s="40"/>
      <c r="C19" s="46" t="s">
        <v>47</v>
      </c>
      <c r="D19" s="45"/>
      <c r="E19" s="45"/>
      <c r="F19" s="45"/>
      <c r="G19" s="45"/>
      <c r="H19" s="48">
        <f>+G14</f>
        <v>0</v>
      </c>
      <c r="I19" s="40"/>
    </row>
    <row r="20" spans="2:9" x14ac:dyDescent="0.25">
      <c r="B20" s="40"/>
      <c r="C20" s="46" t="s">
        <v>46</v>
      </c>
      <c r="D20" s="45"/>
      <c r="E20" s="45"/>
      <c r="F20" s="45"/>
      <c r="G20" s="45"/>
      <c r="H20" s="47">
        <v>6150</v>
      </c>
      <c r="I20" s="40"/>
    </row>
    <row r="21" spans="2:9" x14ac:dyDescent="0.25">
      <c r="B21" s="40"/>
      <c r="C21" s="46" t="s">
        <v>45</v>
      </c>
      <c r="D21" s="45"/>
      <c r="E21" s="45"/>
      <c r="F21" s="45"/>
      <c r="G21" s="45"/>
      <c r="H21" s="44">
        <f>+H9</f>
        <v>6150</v>
      </c>
      <c r="I21" s="40"/>
    </row>
    <row r="22" spans="2:9" x14ac:dyDescent="0.25">
      <c r="B22" s="40"/>
      <c r="C22" s="43" t="s">
        <v>44</v>
      </c>
      <c r="D22" s="42"/>
      <c r="E22" s="42"/>
      <c r="F22" s="42"/>
      <c r="G22" s="42"/>
      <c r="H22" s="41">
        <f>H20+H18-H21</f>
        <v>74212.03</v>
      </c>
      <c r="I22" s="40"/>
    </row>
  </sheetData>
  <mergeCells count="5">
    <mergeCell ref="D6:E6"/>
    <mergeCell ref="H4:I4"/>
    <mergeCell ref="D8:E8"/>
    <mergeCell ref="D5:E5"/>
    <mergeCell ref="B2:I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abSelected="1" topLeftCell="A21" zoomScaleNormal="100" zoomScaleSheetLayoutView="120" workbookViewId="0">
      <selection activeCell="B17" sqref="B17"/>
    </sheetView>
  </sheetViews>
  <sheetFormatPr defaultRowHeight="15" x14ac:dyDescent="0.25"/>
  <cols>
    <col min="1" max="1" width="4.5703125" style="94" customWidth="1"/>
    <col min="2" max="2" width="12.42578125" style="94" customWidth="1"/>
    <col min="3" max="3" width="13.28515625" style="94" hidden="1" customWidth="1"/>
    <col min="4" max="4" width="12.140625" style="94" customWidth="1"/>
    <col min="5" max="5" width="13.5703125" style="94" customWidth="1"/>
    <col min="6" max="6" width="13.28515625" style="94" customWidth="1"/>
    <col min="7" max="7" width="14.28515625" style="94" customWidth="1"/>
    <col min="8" max="8" width="15.140625" style="94" customWidth="1"/>
    <col min="9" max="9" width="14.28515625" style="94" customWidth="1"/>
    <col min="10" max="16384" width="9.140625" style="94"/>
  </cols>
  <sheetData>
    <row r="13" spans="1:9" x14ac:dyDescent="0.25">
      <c r="A13" s="103" t="s">
        <v>88</v>
      </c>
      <c r="B13" s="103"/>
      <c r="C13" s="103"/>
      <c r="D13" s="103"/>
      <c r="E13" s="103"/>
      <c r="F13" s="103"/>
      <c r="G13" s="103"/>
      <c r="H13" s="103"/>
      <c r="I13" s="103"/>
    </row>
    <row r="14" spans="1:9" x14ac:dyDescent="0.25">
      <c r="A14" s="103" t="s">
        <v>87</v>
      </c>
      <c r="B14" s="103"/>
      <c r="C14" s="103"/>
      <c r="D14" s="103"/>
      <c r="E14" s="103"/>
      <c r="F14" s="103"/>
      <c r="G14" s="103"/>
      <c r="H14" s="103"/>
      <c r="I14" s="103"/>
    </row>
    <row r="15" spans="1:9" x14ac:dyDescent="0.25">
      <c r="A15" s="103" t="s">
        <v>86</v>
      </c>
      <c r="B15" s="103"/>
      <c r="C15" s="103"/>
      <c r="D15" s="103"/>
      <c r="E15" s="103"/>
      <c r="F15" s="103"/>
      <c r="G15" s="103"/>
      <c r="H15" s="103"/>
      <c r="I15" s="103"/>
    </row>
    <row r="16" spans="1:9" ht="60" x14ac:dyDescent="0.25">
      <c r="A16" s="101" t="s">
        <v>85</v>
      </c>
      <c r="B16" s="101" t="s">
        <v>84</v>
      </c>
      <c r="C16" s="101" t="s">
        <v>83</v>
      </c>
      <c r="D16" s="101" t="s">
        <v>82</v>
      </c>
      <c r="E16" s="101" t="s">
        <v>81</v>
      </c>
      <c r="F16" s="102" t="s">
        <v>80</v>
      </c>
      <c r="G16" s="102" t="s">
        <v>79</v>
      </c>
      <c r="H16" s="101" t="s">
        <v>78</v>
      </c>
      <c r="I16" s="101" t="s">
        <v>77</v>
      </c>
    </row>
    <row r="17" spans="1:9" x14ac:dyDescent="0.25">
      <c r="A17" s="100" t="s">
        <v>76</v>
      </c>
      <c r="B17" s="99">
        <v>311.23691000000002</v>
      </c>
      <c r="C17" s="99"/>
      <c r="D17" s="99">
        <v>151.44298000000001</v>
      </c>
      <c r="E17" s="99">
        <v>141.38879</v>
      </c>
      <c r="F17" s="99">
        <v>5.58</v>
      </c>
      <c r="G17" s="99">
        <v>146.70812000000001</v>
      </c>
      <c r="H17" s="98">
        <v>26.829840000000001</v>
      </c>
      <c r="I17" s="98">
        <f>B17+D17+F17-G17</f>
        <v>321.55176999999998</v>
      </c>
    </row>
    <row r="19" spans="1:9" x14ac:dyDescent="0.25">
      <c r="A19" s="94" t="s">
        <v>75</v>
      </c>
    </row>
    <row r="20" spans="1:9" x14ac:dyDescent="0.25">
      <c r="A20" s="94" t="s">
        <v>74</v>
      </c>
      <c r="E20" s="97"/>
    </row>
    <row r="21" spans="1:9" x14ac:dyDescent="0.25">
      <c r="A21" s="94" t="s">
        <v>73</v>
      </c>
    </row>
    <row r="22" spans="1:9" x14ac:dyDescent="0.25">
      <c r="A22" s="94" t="s">
        <v>72</v>
      </c>
    </row>
    <row r="23" spans="1:9" x14ac:dyDescent="0.25">
      <c r="A23" s="96" t="s">
        <v>71</v>
      </c>
    </row>
    <row r="24" spans="1:9" x14ac:dyDescent="0.25">
      <c r="A24" s="96" t="s">
        <v>70</v>
      </c>
    </row>
    <row r="25" spans="1:9" x14ac:dyDescent="0.25">
      <c r="A25" s="96" t="s">
        <v>69</v>
      </c>
    </row>
    <row r="26" spans="1:9" x14ac:dyDescent="0.25">
      <c r="A26" s="96" t="s">
        <v>68</v>
      </c>
    </row>
    <row r="27" spans="1:9" x14ac:dyDescent="0.25">
      <c r="A27" s="96" t="s">
        <v>67</v>
      </c>
    </row>
    <row r="28" spans="1:9" x14ac:dyDescent="0.25">
      <c r="A28" s="95" t="s">
        <v>66</v>
      </c>
    </row>
    <row r="29" spans="1:9" x14ac:dyDescent="0.25">
      <c r="A29" s="95" t="s">
        <v>65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ветеранов4</vt:lpstr>
      <vt:lpstr>капремонт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2019-03-19T08:35:11Z</dcterms:created>
  <dcterms:modified xsi:type="dcterms:W3CDTF">2019-03-20T08:12:01Z</dcterms:modified>
</cp:coreProperties>
</file>