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общий" sheetId="1" r:id="rId1"/>
    <sheet name="тек.рем." sheetId="2" r:id="rId2"/>
    <sheet name="кап.рем." sheetId="3" r:id="rId3"/>
  </sheets>
  <definedNames>
    <definedName name="_xlnm.Print_Titles" localSheetId="2">'кап.рем.'!$3:$8</definedName>
  </definedNames>
  <calcPr fullCalcOnLoad="1"/>
</workbook>
</file>

<file path=xl/sharedStrings.xml><?xml version="1.0" encoding="utf-8"?>
<sst xmlns="http://schemas.openxmlformats.org/spreadsheetml/2006/main" count="99" uniqueCount="91">
  <si>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</si>
  <si>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</si>
  <si>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</si>
  <si>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Задолженность населения на 01.01.2009г. (руб.)</t>
  </si>
  <si>
    <t>Начислено населению за 2009г. (руб.)</t>
  </si>
  <si>
    <t>Поступило в счет оплаты в 2009г. (руб.)</t>
  </si>
  <si>
    <t>Перечислено поставщику услуг</t>
  </si>
  <si>
    <t>Задолженность населения на 01.01.2010г, (руб.)</t>
  </si>
  <si>
    <t>Наименование поставщика</t>
  </si>
  <si>
    <t>Коммунальные услуги</t>
  </si>
  <si>
    <t>Отопление</t>
  </si>
  <si>
    <t>Горячее водоснабжение</t>
  </si>
  <si>
    <t>Холодное водоснабжение</t>
  </si>
  <si>
    <t xml:space="preserve"> ОАО "Сертоловский Водоканал"</t>
  </si>
  <si>
    <t>Водоотведение</t>
  </si>
  <si>
    <t>Итого</t>
  </si>
  <si>
    <t>Содержание и текущий ремонт общего имущества дома</t>
  </si>
  <si>
    <t>Перечислено подрядчику</t>
  </si>
  <si>
    <t>Наименование подрядчика</t>
  </si>
  <si>
    <t>Упр. и сод.общего им-ва</t>
  </si>
  <si>
    <t>Текущий ремонт</t>
  </si>
  <si>
    <t>Капитальный ремонт</t>
  </si>
  <si>
    <t>Лифт</t>
  </si>
  <si>
    <t>Расходы на тех.обслуживание лифтов, страхование, тех.экспертиза, силовая электроэнергия.</t>
  </si>
  <si>
    <t>Вывоз ТБО и  КГО</t>
  </si>
  <si>
    <t>т/о внутридомового газ/ оборудования</t>
  </si>
  <si>
    <t>Оплата по договорам № 51-10-08 В от 01.07.2008г., № 05-10-09 В от 15.04.2009г. с ОАО "Леноблгаз"</t>
  </si>
  <si>
    <t>т/о коммерческих узлов учета тепловой энергии</t>
  </si>
  <si>
    <t>т/о узлов учета теп/энергии</t>
  </si>
  <si>
    <t>Общая задолженность по дому  на 01.01.2010г.</t>
  </si>
  <si>
    <t>Сумма задолженности с учетом произведенных затрат по капитальному ремонту на 01.01.2010г.</t>
  </si>
  <si>
    <t>ОТЧЕТ</t>
  </si>
  <si>
    <t>по выполнению плана текущего ремонта жилого дома</t>
  </si>
  <si>
    <t>№                             п/п</t>
  </si>
  <si>
    <t>начислено, тыс.руб.</t>
  </si>
  <si>
    <t>Оплачено населением,               тыс.руб.</t>
  </si>
  <si>
    <t>Задолженность населения,                       тыс.руб.</t>
  </si>
  <si>
    <t>Израсходованно (оплачено)                   тыс.руб.</t>
  </si>
  <si>
    <t>Переходящий остаток,                     тыс.руб.</t>
  </si>
  <si>
    <t>1.</t>
  </si>
  <si>
    <t xml:space="preserve"> - подготовка дома к сезонной эксплуатации </t>
  </si>
  <si>
    <t xml:space="preserve"> - аварийные работы </t>
  </si>
  <si>
    <t>ООО"ЦБИ"</t>
  </si>
  <si>
    <t>ОАО"Экотранс"</t>
  </si>
  <si>
    <t>ООО"ПСФ"Энергорос"</t>
  </si>
  <si>
    <t>имущества жилого дома № 12  по ул. Березовая с 01.01.2009г. по 31.12.2009г.</t>
  </si>
  <si>
    <t>ООО "УЮТ-СЕРВИС", договор управления № Н/2008-61 от 01.05.2008г.</t>
  </si>
  <si>
    <t>№ 12 по ул. Березовая с 01.01.2009г. по 31.12.2009г.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</si>
  <si>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31.22</t>
    </r>
    <r>
      <rPr>
        <sz val="11"/>
        <color theme="1"/>
        <rFont val="Calibri"/>
        <family val="2"/>
      </rPr>
      <t xml:space="preserve"> тыс.рублей, в том числе:</t>
    </r>
  </si>
  <si>
    <t xml:space="preserve"> - ремонт кровли - 1 м2</t>
  </si>
  <si>
    <t>Федеральные льготники!</t>
  </si>
  <si>
    <t xml:space="preserve">При неоплате жилищно-коммунальных услуг (отдельных их видов) свыше 3-х месяцев </t>
  </si>
  <si>
    <t>с момента предоставления ежемесячной денежной компенсации (с 1 ноября 2009 года),</t>
  </si>
  <si>
    <t>выплата компенсации будет приостановлена.</t>
  </si>
  <si>
    <t>КОМИТЕТ ПО СОЦИАЛЬНЫМ ВОПРОСАМ</t>
  </si>
  <si>
    <t>Отчет о реализации программы капитального ремонта жилого фонда ООО "УЮТ-СЕРВИС" в соответствии с ФЗ № 185 за период с 01 января 2009г. по 31 декабря 2009г.  по адресу мкр.Сертолово-2, ул. Березовая, д. 12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</si>
  <si>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</si>
  <si>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</si>
  <si>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</si>
  <si>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</si>
  <si>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</si>
  <si>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</si>
  <si>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</si>
  <si>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</si>
  <si>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</si>
  <si>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</si>
  <si>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</si>
  <si>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</si>
  <si>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</si>
  <si>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</si>
  <si>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</si>
  <si>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</si>
  <si>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ул.Березовая,д.12</t>
  </si>
  <si>
    <t>капитальный ремонт сетей теплоснабжения</t>
  </si>
  <si>
    <t>583 м.п.</t>
  </si>
  <si>
    <t>капитальный ремонт сетей холодного водоснабжения</t>
  </si>
  <si>
    <t>190 м.п.</t>
  </si>
  <si>
    <t>капитальный ремонт кровли</t>
  </si>
  <si>
    <t>451 кв.м.</t>
  </si>
  <si>
    <t>технический надзор</t>
  </si>
  <si>
    <t>Всего</t>
  </si>
  <si>
    <t>№ п/п</t>
  </si>
  <si>
    <t>Задолженность населения на 01.01.2009г., руб.</t>
  </si>
  <si>
    <t>Начислено за 2009 год, руб.</t>
  </si>
  <si>
    <t>Оплачено населением за 2009 год, руб.</t>
  </si>
  <si>
    <t>Доля МО Сертолово, руб.</t>
  </si>
  <si>
    <t>Задолженность населения на 01.01.2010г., руб.</t>
  </si>
  <si>
    <t>Остаток средств  на лицевом счете на 01.01.2009г., руб.</t>
  </si>
  <si>
    <t>Оплачено населением и МО Сертолово за 2009 год, руб.</t>
  </si>
  <si>
    <t>Израсходованно, руб.</t>
  </si>
  <si>
    <t>Остаток средств  на лицевом счете на 01.01.2010г., руб.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</si>
</sst>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family val="0"/>
    </font>
    <font>
      <sz val="10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>
        <color indexed="63"/>
      </right>
      <top/>
      <bottom style="thin"/>
    </border>
    <border>
      <left/>
      <right/>
      <top style="medium"/>
      <bottom style="medium"/>
    </border>
    <border>
      <left style="medium"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6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4" fontId="7" fillId="0" borderId="13" xfId="0" applyNumberFormat="1" applyFont="1" applyBorder="1" applyAlignment="1">
      <alignment horizontal="right" vertical="top" wrapText="1"/>
    </xf>
    <xf numFmtId="0" fontId="5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4" fontId="8" fillId="0" borderId="11" xfId="0" applyNumberFormat="1" applyFont="1" applyBorder="1" applyAlignment="1">
      <alignment horizontal="right" vertical="top" wrapText="1"/>
    </xf>
    <xf numFmtId="0" fontId="10" fillId="0" borderId="13" xfId="0" applyFont="1" applyBorder="1" applyAlignment="1">
      <alignment horizontal="center" vertical="top" wrapText="1"/>
    </xf>
    <xf numFmtId="0" fontId="11" fillId="33" borderId="0" xfId="0" applyFont="1" applyFill="1" applyAlignment="1">
      <alignment/>
    </xf>
    <xf numFmtId="4" fontId="12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0" fontId="3" fillId="33" borderId="0" xfId="0" applyFont="1" applyFill="1" applyAlignment="1">
      <alignment/>
    </xf>
    <xf numFmtId="4" fontId="12" fillId="33" borderId="0" xfId="0" applyNumberFormat="1" applyFont="1" applyFill="1" applyAlignment="1">
      <alignment horizontal="left"/>
    </xf>
    <xf numFmtId="0" fontId="0" fillId="0" borderId="14" xfId="0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2" xfId="0" applyFont="1" applyBorder="1" applyAlignment="1">
      <alignment horizontal="center" vertical="top" wrapText="1"/>
    </xf>
    <xf numFmtId="4" fontId="8" fillId="0" borderId="13" xfId="0" applyNumberFormat="1" applyFont="1" applyBorder="1" applyAlignment="1">
      <alignment horizontal="right" vertical="top" wrapText="1"/>
    </xf>
    <xf numFmtId="4" fontId="14" fillId="0" borderId="13" xfId="0" applyNumberFormat="1" applyFont="1" applyBorder="1" applyAlignment="1">
      <alignment vertical="top" wrapText="1"/>
    </xf>
    <xf numFmtId="4" fontId="8" fillId="0" borderId="13" xfId="0" applyNumberFormat="1" applyFont="1" applyBorder="1" applyAlignment="1">
      <alignment vertical="top" wrapText="1"/>
    </xf>
    <xf numFmtId="4" fontId="3" fillId="0" borderId="13" xfId="0" applyNumberFormat="1" applyFont="1" applyBorder="1" applyAlignment="1">
      <alignment vertical="top" wrapText="1"/>
    </xf>
    <xf numFmtId="4" fontId="14" fillId="0" borderId="11" xfId="0" applyNumberFormat="1" applyFont="1" applyBorder="1" applyAlignment="1">
      <alignment vertical="top" wrapText="1"/>
    </xf>
    <xf numFmtId="4" fontId="14" fillId="0" borderId="11" xfId="0" applyNumberFormat="1" applyFont="1" applyBorder="1" applyAlignment="1">
      <alignment horizontal="right" vertical="top" wrapText="1"/>
    </xf>
    <xf numFmtId="0" fontId="8" fillId="0" borderId="13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41" fillId="0" borderId="0" xfId="0" applyFont="1" applyAlignment="1">
      <alignment/>
    </xf>
    <xf numFmtId="0" fontId="15" fillId="0" borderId="0" xfId="52" applyFont="1" applyAlignment="1">
      <alignment/>
      <protection/>
    </xf>
    <xf numFmtId="0" fontId="16" fillId="0" borderId="0" xfId="52">
      <alignment/>
      <protection/>
    </xf>
    <xf numFmtId="0" fontId="16" fillId="0" borderId="15" xfId="52" applyBorder="1">
      <alignment/>
      <protection/>
    </xf>
    <xf numFmtId="0" fontId="16" fillId="0" borderId="16" xfId="52" applyBorder="1">
      <alignment/>
      <protection/>
    </xf>
    <xf numFmtId="0" fontId="16" fillId="0" borderId="17" xfId="52" applyBorder="1">
      <alignment/>
      <protection/>
    </xf>
    <xf numFmtId="0" fontId="16" fillId="0" borderId="18" xfId="52" applyBorder="1" applyAlignment="1">
      <alignment horizontal="center"/>
      <protection/>
    </xf>
    <xf numFmtId="0" fontId="16" fillId="0" borderId="19" xfId="52" applyBorder="1" applyAlignment="1">
      <alignment horizontal="center"/>
      <protection/>
    </xf>
    <xf numFmtId="9" fontId="16" fillId="0" borderId="19" xfId="52" applyNumberFormat="1" applyBorder="1" applyAlignment="1">
      <alignment horizontal="center"/>
      <protection/>
    </xf>
    <xf numFmtId="0" fontId="16" fillId="0" borderId="0" xfId="52" applyBorder="1" applyAlignment="1">
      <alignment horizontal="center"/>
      <protection/>
    </xf>
    <xf numFmtId="0" fontId="16" fillId="0" borderId="19" xfId="52" applyBorder="1">
      <alignment/>
      <protection/>
    </xf>
    <xf numFmtId="0" fontId="16" fillId="0" borderId="18" xfId="52" applyBorder="1">
      <alignment/>
      <protection/>
    </xf>
    <xf numFmtId="0" fontId="16" fillId="0" borderId="0" xfId="52" applyBorder="1">
      <alignment/>
      <protection/>
    </xf>
    <xf numFmtId="0" fontId="16" fillId="0" borderId="20" xfId="52" applyBorder="1">
      <alignment/>
      <protection/>
    </xf>
    <xf numFmtId="0" fontId="16" fillId="0" borderId="12" xfId="52" applyBorder="1">
      <alignment/>
      <protection/>
    </xf>
    <xf numFmtId="0" fontId="16" fillId="0" borderId="21" xfId="52" applyBorder="1">
      <alignment/>
      <protection/>
    </xf>
    <xf numFmtId="0" fontId="16" fillId="0" borderId="22" xfId="52" applyBorder="1">
      <alignment/>
      <protection/>
    </xf>
    <xf numFmtId="0" fontId="16" fillId="0" borderId="23" xfId="52" applyBorder="1">
      <alignment/>
      <protection/>
    </xf>
    <xf numFmtId="164" fontId="16" fillId="0" borderId="19" xfId="52" applyNumberFormat="1" applyBorder="1" applyAlignment="1">
      <alignment horizontal="center"/>
      <protection/>
    </xf>
    <xf numFmtId="164" fontId="16" fillId="0" borderId="23" xfId="52" applyNumberFormat="1" applyBorder="1" applyAlignment="1">
      <alignment horizontal="center"/>
      <protection/>
    </xf>
    <xf numFmtId="0" fontId="16" fillId="0" borderId="23" xfId="52" applyBorder="1" applyAlignment="1">
      <alignment horizontal="center"/>
      <protection/>
    </xf>
    <xf numFmtId="0" fontId="16" fillId="0" borderId="24" xfId="52" applyBorder="1" applyAlignment="1">
      <alignment horizontal="center"/>
      <protection/>
    </xf>
    <xf numFmtId="164" fontId="16" fillId="0" borderId="25" xfId="52" applyNumberFormat="1" applyBorder="1" applyAlignment="1">
      <alignment horizontal="center"/>
      <protection/>
    </xf>
    <xf numFmtId="0" fontId="15" fillId="0" borderId="18" xfId="52" applyFont="1" applyBorder="1" applyAlignment="1">
      <alignment horizontal="center"/>
      <protection/>
    </xf>
    <xf numFmtId="0" fontId="15" fillId="0" borderId="19" xfId="52" applyFont="1" applyBorder="1" applyAlignment="1">
      <alignment horizontal="center"/>
      <protection/>
    </xf>
    <xf numFmtId="164" fontId="15" fillId="0" borderId="26" xfId="52" applyNumberFormat="1" applyFont="1" applyBorder="1" applyAlignment="1">
      <alignment horizontal="center"/>
      <protection/>
    </xf>
    <xf numFmtId="0" fontId="16" fillId="0" borderId="25" xfId="52" applyBorder="1" applyAlignment="1">
      <alignment horizontal="center"/>
      <protection/>
    </xf>
    <xf numFmtId="0" fontId="16" fillId="0" borderId="24" xfId="52" applyBorder="1">
      <alignment/>
      <protection/>
    </xf>
    <xf numFmtId="0" fontId="16" fillId="0" borderId="27" xfId="52" applyBorder="1" applyAlignment="1">
      <alignment horizontal="center"/>
      <protection/>
    </xf>
    <xf numFmtId="0" fontId="16" fillId="0" borderId="12" xfId="52" applyBorder="1" applyAlignment="1">
      <alignment horizontal="center"/>
      <protection/>
    </xf>
    <xf numFmtId="0" fontId="16" fillId="0" borderId="17" xfId="52" applyBorder="1" applyAlignment="1">
      <alignment horizontal="center"/>
      <protection/>
    </xf>
    <xf numFmtId="0" fontId="16" fillId="0" borderId="22" xfId="52" applyBorder="1" applyAlignment="1">
      <alignment horizontal="center"/>
      <protection/>
    </xf>
    <xf numFmtId="0" fontId="15" fillId="0" borderId="23" xfId="52" applyFont="1" applyBorder="1">
      <alignment/>
      <protection/>
    </xf>
    <xf numFmtId="164" fontId="15" fillId="0" borderId="23" xfId="52" applyNumberFormat="1" applyFont="1" applyBorder="1" applyAlignment="1">
      <alignment horizontal="center"/>
      <protection/>
    </xf>
    <xf numFmtId="164" fontId="15" fillId="0" borderId="23" xfId="61" applyNumberFormat="1" applyFont="1" applyBorder="1" applyAlignment="1">
      <alignment horizontal="center"/>
    </xf>
    <xf numFmtId="0" fontId="16" fillId="0" borderId="13" xfId="52" applyBorder="1">
      <alignment/>
      <protection/>
    </xf>
    <xf numFmtId="0" fontId="16" fillId="0" borderId="21" xfId="52" applyBorder="1" applyAlignment="1">
      <alignment horizontal="center"/>
      <protection/>
    </xf>
    <xf numFmtId="0" fontId="16" fillId="0" borderId="13" xfId="52" applyBorder="1" applyAlignment="1">
      <alignment horizontal="center"/>
      <protection/>
    </xf>
    <xf numFmtId="0" fontId="18" fillId="0" borderId="14" xfId="52" applyFont="1" applyBorder="1" applyAlignment="1">
      <alignment horizontal="center" vertical="center" wrapText="1"/>
      <protection/>
    </xf>
    <xf numFmtId="0" fontId="18" fillId="0" borderId="14" xfId="52" applyFont="1" applyFill="1" applyBorder="1" applyAlignment="1">
      <alignment horizontal="center" vertical="center" wrapText="1"/>
      <protection/>
    </xf>
    <xf numFmtId="0" fontId="18" fillId="0" borderId="0" xfId="52" applyFont="1" applyBorder="1" applyAlignment="1">
      <alignment horizontal="center" vertical="center" wrapText="1"/>
      <protection/>
    </xf>
    <xf numFmtId="0" fontId="18" fillId="0" borderId="14" xfId="52" applyFont="1" applyBorder="1">
      <alignment/>
      <protection/>
    </xf>
    <xf numFmtId="4" fontId="18" fillId="0" borderId="14" xfId="52" applyNumberFormat="1" applyFont="1" applyBorder="1">
      <alignment/>
      <protection/>
    </xf>
    <xf numFmtId="4" fontId="18" fillId="0" borderId="0" xfId="52" applyNumberFormat="1" applyFont="1" applyBorder="1">
      <alignment/>
      <protection/>
    </xf>
    <xf numFmtId="0" fontId="16" fillId="0" borderId="14" xfId="52" applyBorder="1">
      <alignment/>
      <protection/>
    </xf>
    <xf numFmtId="4" fontId="18" fillId="0" borderId="14" xfId="52" applyNumberFormat="1" applyFont="1" applyBorder="1" applyAlignment="1">
      <alignment horizontal="right"/>
      <protection/>
    </xf>
    <xf numFmtId="2" fontId="16" fillId="0" borderId="0" xfId="52" applyNumberFormat="1" applyBorder="1" applyAlignment="1">
      <alignment horizontal="center"/>
      <protection/>
    </xf>
    <xf numFmtId="0" fontId="8" fillId="33" borderId="16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3" fillId="0" borderId="29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/>
    </xf>
    <xf numFmtId="0" fontId="17" fillId="0" borderId="0" xfId="52" applyFont="1" applyAlignment="1">
      <alignment horizontal="center" vertical="center" wrapText="1"/>
      <protection/>
    </xf>
    <xf numFmtId="0" fontId="17" fillId="0" borderId="21" xfId="52" applyFont="1" applyBorder="1" applyAlignment="1">
      <alignment horizontal="center" vertical="center" wrapText="1"/>
      <protection/>
    </xf>
    <xf numFmtId="0" fontId="16" fillId="0" borderId="29" xfId="52" applyBorder="1" applyAlignment="1">
      <alignment horizontal="center"/>
      <protection/>
    </xf>
    <xf numFmtId="0" fontId="16" fillId="0" borderId="11" xfId="52" applyBorder="1" applyAlignment="1">
      <alignment horizontal="center"/>
      <protection/>
    </xf>
    <xf numFmtId="0" fontId="16" fillId="0" borderId="15" xfId="52" applyBorder="1" applyAlignment="1">
      <alignment horizontal="center"/>
      <protection/>
    </xf>
    <xf numFmtId="0" fontId="16" fillId="0" borderId="18" xfId="52" applyBorder="1" applyAlignment="1">
      <alignment horizontal="center"/>
      <protection/>
    </xf>
    <xf numFmtId="0" fontId="16" fillId="0" borderId="20" xfId="52" applyBorder="1" applyAlignment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A25" sqref="A25"/>
    </sheetView>
  </sheetViews>
  <sheetFormatPr defaultColWidth="10.28125" defaultRowHeight="18.75" customHeight="1"/>
  <cols>
    <col min="1" max="1" width="15.421875" style="0" customWidth="1"/>
    <col min="2" max="2" width="14.57421875" style="0" customWidth="1"/>
    <col min="3" max="3" width="13.8515625" style="0" customWidth="1"/>
    <col min="4" max="4" width="15.57421875" style="0" customWidth="1"/>
    <col min="5" max="5" width="15.8515625" style="0" customWidth="1"/>
    <col min="6" max="6" width="13.7109375" style="0" customWidth="1"/>
    <col min="7" max="7" width="20.7109375" style="0" customWidth="1"/>
  </cols>
  <sheetData>
    <row r="1" spans="1:7" ht="18.75" customHeight="1">
      <c r="A1" s="81" t="s">
        <v>0</v>
      </c>
      <c r="B1" s="81"/>
      <c r="C1" s="81"/>
      <c r="D1" s="81"/>
      <c r="E1" s="81"/>
      <c r="F1" s="81"/>
      <c r="G1" s="81"/>
    </row>
    <row r="2" spans="1:7" ht="18.75" customHeight="1">
      <c r="A2" s="82" t="s">
        <v>1</v>
      </c>
      <c r="B2" s="82"/>
      <c r="C2" s="82"/>
      <c r="D2" s="82"/>
      <c r="E2" s="82"/>
      <c r="F2" s="82"/>
      <c r="G2" s="82"/>
    </row>
    <row r="3" spans="1:7" ht="18.75" customHeight="1">
      <c r="A3" s="82" t="s">
        <v>45</v>
      </c>
      <c r="B3" s="82"/>
      <c r="C3" s="82"/>
      <c r="D3" s="82"/>
      <c r="E3" s="82"/>
      <c r="F3" s="82"/>
      <c r="G3" s="82"/>
    </row>
    <row r="4" spans="1:7" ht="6.75" customHeight="1" thickBot="1">
      <c r="A4" s="83"/>
      <c r="B4" s="83"/>
      <c r="C4" s="83"/>
      <c r="D4" s="83"/>
      <c r="E4" s="83"/>
      <c r="F4" s="83"/>
      <c r="G4" s="83"/>
    </row>
    <row r="5" spans="1:7" ht="51.75" customHeight="1" thickBot="1">
      <c r="A5" s="1" t="s">
        <v>2</v>
      </c>
      <c r="B5" s="2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1" t="s">
        <v>8</v>
      </c>
    </row>
    <row r="6" spans="1:7" ht="18.75" customHeight="1" thickBot="1">
      <c r="A6" s="84" t="s">
        <v>9</v>
      </c>
      <c r="B6" s="85"/>
      <c r="C6" s="85"/>
      <c r="D6" s="85"/>
      <c r="E6" s="85"/>
      <c r="F6" s="85"/>
      <c r="G6" s="86"/>
    </row>
    <row r="7" spans="1:7" ht="18.75" customHeight="1" thickBot="1">
      <c r="A7" s="18" t="s">
        <v>10</v>
      </c>
      <c r="B7" s="19">
        <v>11324.12</v>
      </c>
      <c r="C7" s="20">
        <f>132635.88+2533.32</f>
        <v>135169.2</v>
      </c>
      <c r="D7" s="20">
        <f>107519.54+2533.32</f>
        <v>110052.86</v>
      </c>
      <c r="E7" s="20">
        <f>+D7</f>
        <v>110052.86</v>
      </c>
      <c r="F7" s="20">
        <f>+B7+C7-D7</f>
        <v>36440.46000000001</v>
      </c>
      <c r="G7" s="76" t="s">
        <v>42</v>
      </c>
    </row>
    <row r="8" spans="1:7" ht="30" customHeight="1" hidden="1" thickBot="1">
      <c r="A8" s="18" t="s">
        <v>11</v>
      </c>
      <c r="B8" s="19"/>
      <c r="C8" s="21"/>
      <c r="D8" s="21"/>
      <c r="E8" s="20">
        <f>+D8</f>
        <v>0</v>
      </c>
      <c r="F8" s="20">
        <f>+B8+C8-D8</f>
        <v>0</v>
      </c>
      <c r="G8" s="87"/>
    </row>
    <row r="9" spans="1:7" ht="30" customHeight="1" thickBot="1">
      <c r="A9" s="18" t="s">
        <v>12</v>
      </c>
      <c r="B9" s="19">
        <v>3397.27</v>
      </c>
      <c r="C9" s="21">
        <f>53678.7+2538-484.13</f>
        <v>55732.57</v>
      </c>
      <c r="D9" s="21">
        <f>48257.99+2538</f>
        <v>50795.99</v>
      </c>
      <c r="E9" s="20">
        <f>+D9</f>
        <v>50795.99</v>
      </c>
      <c r="F9" s="20">
        <f>+B9+C9-D9</f>
        <v>8333.849999999999</v>
      </c>
      <c r="G9" s="76" t="s">
        <v>13</v>
      </c>
    </row>
    <row r="10" spans="1:7" ht="25.5" customHeight="1" thickBot="1">
      <c r="A10" s="18" t="s">
        <v>14</v>
      </c>
      <c r="B10" s="19">
        <f>1136.89-0.01</f>
        <v>1136.88</v>
      </c>
      <c r="C10" s="21">
        <f>17952.12+848.8-161.91</f>
        <v>18639.01</v>
      </c>
      <c r="D10" s="21">
        <f>16139.6+848.8</f>
        <v>16988.4</v>
      </c>
      <c r="E10" s="20">
        <f>+D10</f>
        <v>16988.4</v>
      </c>
      <c r="F10" s="20">
        <f>+B10+C10-D10</f>
        <v>2787.489999999998</v>
      </c>
      <c r="G10" s="77"/>
    </row>
    <row r="11" spans="1:7" ht="18.75" customHeight="1" thickBot="1">
      <c r="A11" s="18" t="s">
        <v>15</v>
      </c>
      <c r="B11" s="22">
        <f>SUM(B7:B10)</f>
        <v>15858.27</v>
      </c>
      <c r="C11" s="22">
        <f>SUM(C7:C10)</f>
        <v>209540.78000000003</v>
      </c>
      <c r="D11" s="22">
        <f>SUM(D7:D10)</f>
        <v>177837.25</v>
      </c>
      <c r="E11" s="22">
        <f>SUM(E7:E10)</f>
        <v>177837.25</v>
      </c>
      <c r="F11" s="22">
        <f>SUM(F7:F10)</f>
        <v>47561.8</v>
      </c>
      <c r="G11" s="28"/>
    </row>
    <row r="12" spans="1:7" ht="18.75" customHeight="1" thickBot="1">
      <c r="A12" s="78" t="s">
        <v>16</v>
      </c>
      <c r="B12" s="78"/>
      <c r="C12" s="78"/>
      <c r="D12" s="78"/>
      <c r="E12" s="78"/>
      <c r="F12" s="78"/>
      <c r="G12" s="78"/>
    </row>
    <row r="13" spans="1:7" ht="63.75" customHeight="1" thickBot="1">
      <c r="A13" s="4" t="s">
        <v>2</v>
      </c>
      <c r="B13" s="6" t="s">
        <v>3</v>
      </c>
      <c r="C13" s="7" t="s">
        <v>4</v>
      </c>
      <c r="D13" s="7" t="s">
        <v>5</v>
      </c>
      <c r="E13" s="7" t="s">
        <v>17</v>
      </c>
      <c r="F13" s="7" t="s">
        <v>7</v>
      </c>
      <c r="G13" s="6" t="s">
        <v>18</v>
      </c>
    </row>
    <row r="14" spans="1:7" ht="30" customHeight="1" thickBot="1">
      <c r="A14" s="1" t="s">
        <v>19</v>
      </c>
      <c r="B14" s="8">
        <v>5304.52</v>
      </c>
      <c r="C14" s="23">
        <f>54218.84+5048.8</f>
        <v>59267.64</v>
      </c>
      <c r="D14" s="23">
        <f>43622.17+5048.8</f>
        <v>48670.97</v>
      </c>
      <c r="E14" s="23">
        <f>+D14</f>
        <v>48670.97</v>
      </c>
      <c r="F14" s="23">
        <f aca="true" t="shared" si="0" ref="F14:F21">+B14+C14-D14</f>
        <v>15901.190000000002</v>
      </c>
      <c r="G14" s="79" t="s">
        <v>46</v>
      </c>
    </row>
    <row r="15" spans="1:7" ht="18.75" customHeight="1" thickBot="1">
      <c r="A15" s="18" t="s">
        <v>20</v>
      </c>
      <c r="B15" s="19">
        <v>4314.33</v>
      </c>
      <c r="C15" s="20">
        <f>25200.12+2346.6</f>
        <v>27546.719999999998</v>
      </c>
      <c r="D15" s="20">
        <f>20745.13+2346.6</f>
        <v>23091.73</v>
      </c>
      <c r="E15" s="24">
        <f>+D15</f>
        <v>23091.73</v>
      </c>
      <c r="F15" s="23">
        <f t="shared" si="0"/>
        <v>8769.319999999996</v>
      </c>
      <c r="G15" s="80"/>
    </row>
    <row r="16" spans="1:7" ht="31.5" customHeight="1" thickBot="1">
      <c r="A16" s="4" t="s">
        <v>21</v>
      </c>
      <c r="B16" s="5">
        <v>1207.42</v>
      </c>
      <c r="C16" s="20">
        <f>12043.84+1174.36</f>
        <v>13218.2</v>
      </c>
      <c r="D16" s="20">
        <f>7545.77+1174.36</f>
        <v>8720.130000000001</v>
      </c>
      <c r="E16" s="23">
        <f>1785.3*1000*0.05</f>
        <v>89265</v>
      </c>
      <c r="F16" s="23">
        <f t="shared" si="0"/>
        <v>5705.49</v>
      </c>
      <c r="G16" s="9"/>
    </row>
    <row r="17" spans="1:7" ht="63.75" customHeight="1" hidden="1" thickBot="1">
      <c r="A17" s="18" t="s">
        <v>22</v>
      </c>
      <c r="B17" s="19"/>
      <c r="C17" s="20"/>
      <c r="D17" s="20"/>
      <c r="E17" s="23">
        <f>+D17</f>
        <v>0</v>
      </c>
      <c r="F17" s="23">
        <f t="shared" si="0"/>
        <v>0</v>
      </c>
      <c r="G17" s="9" t="s">
        <v>23</v>
      </c>
    </row>
    <row r="18" spans="1:7" ht="27.75" customHeight="1" thickBot="1">
      <c r="A18" s="18" t="s">
        <v>24</v>
      </c>
      <c r="B18" s="19">
        <v>1202.4</v>
      </c>
      <c r="C18" s="20">
        <f>10339.5+962.7</f>
        <v>11302.2</v>
      </c>
      <c r="D18" s="20">
        <f>8367.52+962.7</f>
        <v>9330.220000000001</v>
      </c>
      <c r="E18" s="23">
        <f>+D18</f>
        <v>9330.220000000001</v>
      </c>
      <c r="F18" s="23">
        <f t="shared" si="0"/>
        <v>3174.379999999999</v>
      </c>
      <c r="G18" s="27" t="s">
        <v>43</v>
      </c>
    </row>
    <row r="19" spans="1:7" ht="68.25" customHeight="1" hidden="1" thickBot="1">
      <c r="A19" s="18" t="s">
        <v>25</v>
      </c>
      <c r="B19" s="19"/>
      <c r="C19" s="25"/>
      <c r="D19" s="25"/>
      <c r="E19" s="23">
        <f>+D19</f>
        <v>0</v>
      </c>
      <c r="F19" s="23">
        <f t="shared" si="0"/>
        <v>0</v>
      </c>
      <c r="G19" s="27" t="s">
        <v>26</v>
      </c>
    </row>
    <row r="20" spans="1:7" ht="51" customHeight="1" hidden="1" thickBot="1">
      <c r="A20" s="18" t="s">
        <v>27</v>
      </c>
      <c r="B20" s="19"/>
      <c r="C20" s="25"/>
      <c r="D20" s="25"/>
      <c r="E20" s="23">
        <f>+D20</f>
        <v>0</v>
      </c>
      <c r="F20" s="23">
        <f t="shared" si="0"/>
        <v>0</v>
      </c>
      <c r="G20" s="27"/>
    </row>
    <row r="21" spans="1:7" ht="41.25" customHeight="1" thickBot="1">
      <c r="A21" s="18" t="s">
        <v>28</v>
      </c>
      <c r="B21" s="19">
        <v>415.75</v>
      </c>
      <c r="C21" s="21">
        <f>3642.64+344.6</f>
        <v>3987.24</v>
      </c>
      <c r="D21" s="21">
        <f>2941.1+344.6</f>
        <v>3285.7</v>
      </c>
      <c r="E21" s="23">
        <f>+D21</f>
        <v>3285.7</v>
      </c>
      <c r="F21" s="23">
        <f t="shared" si="0"/>
        <v>1117.29</v>
      </c>
      <c r="G21" s="27" t="s">
        <v>44</v>
      </c>
    </row>
    <row r="22" spans="1:7" ht="18.75" customHeight="1" thickBot="1">
      <c r="A22" s="18" t="s">
        <v>15</v>
      </c>
      <c r="B22" s="22">
        <f>SUM(B14:B21)</f>
        <v>12444.42</v>
      </c>
      <c r="C22" s="22">
        <f>SUM(C14:C21)</f>
        <v>115322</v>
      </c>
      <c r="D22" s="22">
        <f>SUM(D14:D21)</f>
        <v>93098.75</v>
      </c>
      <c r="E22" s="22">
        <f>SUM(E14:E21)</f>
        <v>173643.62000000002</v>
      </c>
      <c r="F22" s="22">
        <f>SUM(F14:F21)</f>
        <v>34667.67</v>
      </c>
      <c r="G22" s="26"/>
    </row>
    <row r="23" spans="1:7" ht="18.75" customHeight="1">
      <c r="A23" s="10" t="s">
        <v>29</v>
      </c>
      <c r="B23" s="10"/>
      <c r="C23" s="10"/>
      <c r="D23" s="10"/>
      <c r="E23" s="10"/>
      <c r="F23" s="11">
        <f>+F11+F22</f>
        <v>82229.47</v>
      </c>
      <c r="G23" s="12"/>
    </row>
    <row r="24" spans="1:7" ht="18.75" customHeight="1">
      <c r="A24" s="13" t="s">
        <v>30</v>
      </c>
      <c r="B24" s="10"/>
      <c r="C24" s="10"/>
      <c r="D24" s="10"/>
      <c r="E24" s="10"/>
      <c r="F24" s="11"/>
      <c r="G24" s="14">
        <f>+E16-C16+F23</f>
        <v>158276.27000000002</v>
      </c>
    </row>
  </sheetData>
  <sheetProtection/>
  <mergeCells count="9">
    <mergeCell ref="G9:G10"/>
    <mergeCell ref="A12:G12"/>
    <mergeCell ref="G14:G15"/>
    <mergeCell ref="A1:G1"/>
    <mergeCell ref="A2:G2"/>
    <mergeCell ref="A3:G3"/>
    <mergeCell ref="A4:G4"/>
    <mergeCell ref="A6:G6"/>
    <mergeCell ref="G7:G8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1" sqref="A1:IV5"/>
    </sheetView>
  </sheetViews>
  <sheetFormatPr defaultColWidth="9.140625" defaultRowHeight="15"/>
  <cols>
    <col min="2" max="2" width="13.28125" style="0" customWidth="1"/>
    <col min="3" max="3" width="13.57421875" style="0" customWidth="1"/>
    <col min="4" max="4" width="15.7109375" style="0" customWidth="1"/>
    <col min="5" max="5" width="16.8515625" style="0" customWidth="1"/>
    <col min="6" max="6" width="14.7109375" style="0" customWidth="1"/>
  </cols>
  <sheetData>
    <row r="1" spans="1:6" ht="15">
      <c r="A1" s="89" t="s">
        <v>50</v>
      </c>
      <c r="B1" s="89"/>
      <c r="C1" s="89"/>
      <c r="D1" s="89"/>
      <c r="E1" s="89"/>
      <c r="F1" s="89"/>
    </row>
    <row r="2" ht="15">
      <c r="A2" t="s">
        <v>51</v>
      </c>
    </row>
    <row r="3" ht="15">
      <c r="A3" t="s">
        <v>52</v>
      </c>
    </row>
    <row r="4" ht="15">
      <c r="A4" t="s">
        <v>53</v>
      </c>
    </row>
    <row r="5" ht="15">
      <c r="D5" s="29" t="s">
        <v>54</v>
      </c>
    </row>
    <row r="6" spans="1:6" ht="18.75" customHeight="1">
      <c r="A6" s="88" t="s">
        <v>31</v>
      </c>
      <c r="B6" s="88"/>
      <c r="C6" s="88"/>
      <c r="D6" s="88"/>
      <c r="E6" s="88"/>
      <c r="F6" s="88"/>
    </row>
    <row r="7" spans="1:6" ht="18.75" customHeight="1">
      <c r="A7" s="88" t="s">
        <v>32</v>
      </c>
      <c r="B7" s="88"/>
      <c r="C7" s="88"/>
      <c r="D7" s="88"/>
      <c r="E7" s="88"/>
      <c r="F7" s="88"/>
    </row>
    <row r="8" spans="1:6" ht="18.75" customHeight="1">
      <c r="A8" s="88" t="s">
        <v>47</v>
      </c>
      <c r="B8" s="88"/>
      <c r="C8" s="88"/>
      <c r="D8" s="88"/>
      <c r="E8" s="88"/>
      <c r="F8" s="88"/>
    </row>
    <row r="9" spans="1:6" ht="46.5" customHeight="1">
      <c r="A9" s="15" t="s">
        <v>33</v>
      </c>
      <c r="B9" s="15" t="s">
        <v>34</v>
      </c>
      <c r="C9" s="15" t="s">
        <v>35</v>
      </c>
      <c r="D9" s="15" t="s">
        <v>36</v>
      </c>
      <c r="E9" s="15" t="s">
        <v>37</v>
      </c>
      <c r="F9" s="15" t="s">
        <v>38</v>
      </c>
    </row>
    <row r="10" spans="1:6" ht="18.75" customHeight="1">
      <c r="A10" s="16" t="s">
        <v>39</v>
      </c>
      <c r="B10" s="16">
        <v>25.2</v>
      </c>
      <c r="C10" s="16">
        <v>20.7</v>
      </c>
      <c r="D10" s="16">
        <f>B10-C10</f>
        <v>4.5</v>
      </c>
      <c r="E10" s="16">
        <f>37.46-6.24</f>
        <v>31.22</v>
      </c>
      <c r="F10" s="16">
        <f>C10-E10</f>
        <v>-10.52</v>
      </c>
    </row>
    <row r="11" ht="18.75" customHeight="1"/>
    <row r="12" ht="18.75" customHeight="1">
      <c r="A12" t="s">
        <v>48</v>
      </c>
    </row>
    <row r="13" spans="1:3" ht="18.75" customHeight="1">
      <c r="A13" t="s">
        <v>49</v>
      </c>
      <c r="C13" s="17"/>
    </row>
    <row r="14" ht="18.75" customHeight="1">
      <c r="A14" t="s">
        <v>40</v>
      </c>
    </row>
    <row r="15" ht="18.75" customHeight="1">
      <c r="A15" t="s">
        <v>41</v>
      </c>
    </row>
  </sheetData>
  <sheetProtection/>
  <mergeCells count="4">
    <mergeCell ref="A6:F6"/>
    <mergeCell ref="A7:F7"/>
    <mergeCell ref="A8:F8"/>
    <mergeCell ref="A1:F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5.57421875" style="31" customWidth="1"/>
    <col min="2" max="2" width="19.421875" style="31" customWidth="1"/>
    <col min="3" max="3" width="48.00390625" style="31" customWidth="1"/>
    <col min="4" max="4" width="19.28125" style="31" customWidth="1"/>
    <col min="5" max="5" width="18.140625" style="31" customWidth="1"/>
    <col min="6" max="6" width="17.7109375" style="31" customWidth="1"/>
    <col min="7" max="7" width="15.28125" style="31" customWidth="1"/>
    <col min="8" max="8" width="20.57421875" style="31" hidden="1" customWidth="1"/>
    <col min="9" max="16384" width="9.140625" style="31" customWidth="1"/>
  </cols>
  <sheetData>
    <row r="1" spans="1:8" ht="30.75" customHeight="1">
      <c r="A1" s="90" t="s">
        <v>55</v>
      </c>
      <c r="B1" s="90"/>
      <c r="C1" s="90"/>
      <c r="D1" s="90"/>
      <c r="E1" s="90"/>
      <c r="F1" s="90"/>
      <c r="G1" s="90"/>
      <c r="H1" s="30"/>
    </row>
    <row r="2" spans="1:7" ht="29.25" customHeight="1" thickBot="1">
      <c r="A2" s="91"/>
      <c r="B2" s="91"/>
      <c r="C2" s="91"/>
      <c r="D2" s="91"/>
      <c r="E2" s="91"/>
      <c r="F2" s="91"/>
      <c r="G2" s="91"/>
    </row>
    <row r="3" spans="1:8" ht="13.5" thickBot="1">
      <c r="A3" s="32"/>
      <c r="B3" s="33"/>
      <c r="C3" s="34"/>
      <c r="D3" s="33"/>
      <c r="E3" s="33"/>
      <c r="F3" s="92" t="s">
        <v>56</v>
      </c>
      <c r="G3" s="93"/>
      <c r="H3" s="33"/>
    </row>
    <row r="4" spans="1:8" ht="12.75">
      <c r="A4" s="35" t="s">
        <v>57</v>
      </c>
      <c r="B4" s="36" t="s">
        <v>58</v>
      </c>
      <c r="C4" s="35" t="s">
        <v>59</v>
      </c>
      <c r="D4" s="36" t="s">
        <v>60</v>
      </c>
      <c r="E4" s="37" t="s">
        <v>61</v>
      </c>
      <c r="F4" s="37"/>
      <c r="G4" s="37"/>
      <c r="H4" s="37" t="s">
        <v>62</v>
      </c>
    </row>
    <row r="5" spans="1:8" ht="12.75">
      <c r="A5" s="35" t="s">
        <v>63</v>
      </c>
      <c r="B5" s="36"/>
      <c r="C5" s="38"/>
      <c r="D5" s="36" t="s">
        <v>64</v>
      </c>
      <c r="E5" s="36" t="s">
        <v>65</v>
      </c>
      <c r="F5" s="36" t="s">
        <v>66</v>
      </c>
      <c r="G5" s="36" t="s">
        <v>67</v>
      </c>
      <c r="H5" s="36"/>
    </row>
    <row r="6" spans="1:8" ht="12.75">
      <c r="A6" s="35"/>
      <c r="B6" s="36"/>
      <c r="C6" s="38"/>
      <c r="D6" s="36" t="s">
        <v>68</v>
      </c>
      <c r="E6" s="36"/>
      <c r="F6" s="36" t="s">
        <v>69</v>
      </c>
      <c r="G6" s="36" t="s">
        <v>70</v>
      </c>
      <c r="H6" s="39"/>
    </row>
    <row r="7" spans="1:8" ht="12.75">
      <c r="A7" s="40"/>
      <c r="B7" s="39"/>
      <c r="C7" s="41"/>
      <c r="D7" s="39"/>
      <c r="E7" s="39"/>
      <c r="F7" s="39"/>
      <c r="G7" s="36" t="s">
        <v>71</v>
      </c>
      <c r="H7" s="39"/>
    </row>
    <row r="8" spans="1:8" ht="13.5" thickBot="1">
      <c r="A8" s="42"/>
      <c r="B8" s="43"/>
      <c r="C8" s="44"/>
      <c r="D8" s="43"/>
      <c r="E8" s="43"/>
      <c r="F8" s="43"/>
      <c r="G8" s="43"/>
      <c r="H8" s="43"/>
    </row>
    <row r="9" spans="1:8" ht="12.75">
      <c r="A9" s="33"/>
      <c r="B9" s="45"/>
      <c r="C9" s="34"/>
      <c r="D9" s="33"/>
      <c r="E9" s="33"/>
      <c r="F9" s="33"/>
      <c r="G9" s="45"/>
      <c r="H9" s="45"/>
    </row>
    <row r="10" spans="1:8" ht="12.75">
      <c r="A10" s="36">
        <v>1</v>
      </c>
      <c r="B10" s="46" t="s">
        <v>72</v>
      </c>
      <c r="C10" s="35" t="s">
        <v>73</v>
      </c>
      <c r="D10" s="36" t="s">
        <v>74</v>
      </c>
      <c r="E10" s="47">
        <v>881.188</v>
      </c>
      <c r="F10" s="36">
        <f>E10*0.05</f>
        <v>44.059400000000004</v>
      </c>
      <c r="G10" s="48">
        <f>+E10-F10</f>
        <v>837.1286</v>
      </c>
      <c r="H10" s="49"/>
    </row>
    <row r="11" spans="1:8" ht="12.75">
      <c r="A11" s="36"/>
      <c r="B11" s="46"/>
      <c r="C11" s="35" t="s">
        <v>75</v>
      </c>
      <c r="D11" s="36" t="s">
        <v>76</v>
      </c>
      <c r="E11" s="47">
        <v>405.941</v>
      </c>
      <c r="F11" s="36">
        <f>E11*0.05</f>
        <v>20.29705</v>
      </c>
      <c r="G11" s="48">
        <f>+E11-F11</f>
        <v>385.64394999999996</v>
      </c>
      <c r="H11" s="49"/>
    </row>
    <row r="12" spans="1:8" ht="12.75">
      <c r="A12" s="36"/>
      <c r="B12" s="46"/>
      <c r="C12" s="35" t="s">
        <v>77</v>
      </c>
      <c r="D12" s="36" t="s">
        <v>78</v>
      </c>
      <c r="E12" s="47">
        <v>480.495</v>
      </c>
      <c r="F12" s="36">
        <f>E12*0.05</f>
        <v>24.02475</v>
      </c>
      <c r="G12" s="48">
        <f>+E12-F12</f>
        <v>456.47025</v>
      </c>
      <c r="H12" s="50"/>
    </row>
    <row r="13" spans="1:8" ht="12.75">
      <c r="A13" s="36"/>
      <c r="B13" s="46"/>
      <c r="C13" s="35" t="s">
        <v>79</v>
      </c>
      <c r="D13" s="36"/>
      <c r="E13" s="51">
        <v>17.676</v>
      </c>
      <c r="F13" s="36">
        <f>E13*0.05</f>
        <v>0.8837999999999999</v>
      </c>
      <c r="G13" s="48">
        <f>+E13-F13</f>
        <v>16.792199999999998</v>
      </c>
      <c r="H13" s="49"/>
    </row>
    <row r="14" spans="1:8" ht="12.75">
      <c r="A14" s="36"/>
      <c r="B14" s="46"/>
      <c r="C14" s="52" t="s">
        <v>80</v>
      </c>
      <c r="D14" s="53"/>
      <c r="E14" s="54">
        <f>SUM(E10:E13)</f>
        <v>1785.2999999999997</v>
      </c>
      <c r="F14" s="54">
        <f>SUM(F10:F13)</f>
        <v>89.26499999999999</v>
      </c>
      <c r="G14" s="54">
        <f>SUM(G10:G13)</f>
        <v>1696.035</v>
      </c>
      <c r="H14" s="49"/>
    </row>
    <row r="15" spans="1:8" ht="13.5" thickBot="1">
      <c r="A15" s="55"/>
      <c r="B15" s="56"/>
      <c r="C15" s="57"/>
      <c r="D15" s="58"/>
      <c r="E15" s="58"/>
      <c r="F15" s="58"/>
      <c r="G15" s="50"/>
      <c r="H15" s="50"/>
    </row>
    <row r="16" spans="1:8" ht="12.75">
      <c r="A16" s="33"/>
      <c r="B16" s="45"/>
      <c r="C16" s="94"/>
      <c r="D16" s="59"/>
      <c r="E16" s="60"/>
      <c r="F16" s="60"/>
      <c r="G16" s="60"/>
      <c r="H16" s="60"/>
    </row>
    <row r="17" spans="1:8" ht="12.75">
      <c r="A17" s="39"/>
      <c r="B17" s="61" t="s">
        <v>15</v>
      </c>
      <c r="C17" s="95"/>
      <c r="D17" s="38"/>
      <c r="E17" s="62">
        <f>E14</f>
        <v>1785.2999999999997</v>
      </c>
      <c r="F17" s="63">
        <f>+F14</f>
        <v>89.26499999999999</v>
      </c>
      <c r="G17" s="62">
        <f>+E17-F17</f>
        <v>1696.0349999999999</v>
      </c>
      <c r="H17" s="49"/>
    </row>
    <row r="18" spans="1:8" ht="13.5" thickBot="1">
      <c r="A18" s="43"/>
      <c r="B18" s="64"/>
      <c r="C18" s="96"/>
      <c r="D18" s="65"/>
      <c r="E18" s="66"/>
      <c r="F18" s="66"/>
      <c r="G18" s="66"/>
      <c r="H18" s="66"/>
    </row>
    <row r="21" spans="1:7" ht="60">
      <c r="A21" s="67" t="s">
        <v>81</v>
      </c>
      <c r="B21" s="67" t="s">
        <v>82</v>
      </c>
      <c r="C21" s="67" t="s">
        <v>83</v>
      </c>
      <c r="D21" s="67" t="s">
        <v>84</v>
      </c>
      <c r="E21" s="68" t="s">
        <v>85</v>
      </c>
      <c r="F21" s="67" t="s">
        <v>86</v>
      </c>
      <c r="G21" s="69"/>
    </row>
    <row r="22" spans="1:7" ht="15">
      <c r="A22" s="70">
        <v>1</v>
      </c>
      <c r="B22" s="71">
        <v>1207.42</v>
      </c>
      <c r="C22" s="71">
        <v>13218.2</v>
      </c>
      <c r="D22" s="71">
        <v>8720.13</v>
      </c>
      <c r="E22" s="71">
        <v>14200</v>
      </c>
      <c r="F22" s="71">
        <f>+B22+C22-D22</f>
        <v>5705.490000000002</v>
      </c>
      <c r="G22" s="72"/>
    </row>
    <row r="25" spans="1:5" ht="75">
      <c r="A25" s="67" t="s">
        <v>81</v>
      </c>
      <c r="B25" s="67" t="s">
        <v>87</v>
      </c>
      <c r="C25" s="67" t="s">
        <v>88</v>
      </c>
      <c r="D25" s="67" t="s">
        <v>89</v>
      </c>
      <c r="E25" s="67" t="s">
        <v>90</v>
      </c>
    </row>
    <row r="26" spans="1:5" ht="15">
      <c r="A26" s="73">
        <v>1</v>
      </c>
      <c r="B26" s="74">
        <v>22344.87</v>
      </c>
      <c r="C26" s="74">
        <f>+D22+E22</f>
        <v>22920.129999999997</v>
      </c>
      <c r="D26" s="74">
        <v>89265</v>
      </c>
      <c r="E26" s="74">
        <f>+B26+C26-D26</f>
        <v>-44000</v>
      </c>
    </row>
    <row r="27" spans="1:5" ht="12.75">
      <c r="A27" s="41"/>
      <c r="B27" s="41"/>
      <c r="C27" s="75"/>
      <c r="D27" s="75"/>
      <c r="E27" s="38"/>
    </row>
  </sheetData>
  <sheetProtection/>
  <mergeCells count="3">
    <mergeCell ref="A1:G2"/>
    <mergeCell ref="F3:G3"/>
    <mergeCell ref="C16:C18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2012-04-28T05:49:30Z</dcterms:modified>
  <cp:category/>
  <cp:version/>
  <cp:contentType/>
  <cp:contentStatus/>
</cp:coreProperties>
</file>