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<sst xmlns="http://schemas.openxmlformats.org/spreadsheetml/2006/main" count="75" uniqueCount="68">
  <si>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</si>
  <si>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</si>
  <si>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</si>
  <si>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</si>
  <si>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</si>
  <si>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</si>
  <si>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</si>
  <si>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</si>
  <si>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</si>
  <si>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</si>
  <si>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</si>
  <si>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</si>
  <si>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</si>
  <si>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</si>
  <si>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</si>
  <si>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</si>
  <si>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Перечислено подрядчику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</si>
  <si>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</si>
  <si>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</si>
  <si>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</si>
  <si>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</si>
  <si>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</si>
  <si>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</si>
  <si>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</si>
  <si>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</si>
  <si>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коммерческих узлов учета тепловой энергии</t>
  </si>
  <si>
    <t>т/о узлов учета теп/энергии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</si>
  <si>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</si>
  <si>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</si>
  <si>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</si>
  <si>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</si>
  <si>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</si>
  <si>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</si>
  <si>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</si>
  <si>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</si>
  <si>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</si>
  <si>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t>Переходящий остаток,                     тыс.руб.</t>
  </si>
  <si>
    <t>1.</t>
  </si>
  <si>
    <t>ОАО "Сертоловский Водоканал"</t>
  </si>
  <si>
    <t>ОАО"Экотранс"</t>
  </si>
  <si>
    <t>Оплата по договорам № 1/149-08/КУ от 01.05.2008г., № 47-09КУ от 01.01.2009г. с ООО"ПСФ"Энергорос"</t>
  </si>
  <si>
    <t>ОАО "Леноблгаз"</t>
  </si>
  <si>
    <t xml:space="preserve"> - аварийное обслуживание </t>
  </si>
  <si>
    <t xml:space="preserve"> - остекление - 9 м2</t>
  </si>
  <si>
    <t xml:space="preserve"> - ремонт запорной арматуры - 1 шт.</t>
  </si>
  <si>
    <t xml:space="preserve"> - подготовка дома к сезонной эксплуатации</t>
  </si>
  <si>
    <t xml:space="preserve">ОАО"ТСК" </t>
  </si>
  <si>
    <t>имущества жилого дома № 4  по мкр. Черная Речка с 01.01.2009г. по 31.12.2009г.</t>
  </si>
  <si>
    <t>ООО "УЮТ-СЕРВИС", договор управления № Н/2008-36 от 01.05.2008г.</t>
  </si>
  <si>
    <t>№ 4 по мкр. Черная Речка с 01.01.2009г. по 31.12.2009г.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</si>
  <si>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83.31 </t>
    </r>
    <r>
      <rPr>
        <sz val="11"/>
        <color theme="1"/>
        <rFont val="Calibri"/>
        <family val="2"/>
      </rPr>
      <t>тыс.рублей, в том числе:</t>
    </r>
  </si>
  <si>
    <t xml:space="preserve"> - ремонт полов - 6 м2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</si>
  <si>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</si>
  <si>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</si>
  <si>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</si>
  <si>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</si>
  <si>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</si>
  <si>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мкр. Черная Речка, д. 4</t>
  </si>
  <si>
    <t>№ п/п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</si>
  <si>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</si>
  <si>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</si>
  <si>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</si>
  <si>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Доля МО Сертолово, руб.</t>
  </si>
  <si>
    <t>Задолженность населения на 01.01.2010г., руб.</t>
  </si>
  <si>
    <t>Остаток средств  на лицевом счете на 01.01.2009г., руб.</t>
  </si>
  <si>
    <t>Оплачено населением и МО Сертолово за 2009 год, руб.</t>
  </si>
  <si>
    <t>Израсходованно, руб.</t>
  </si>
  <si>
    <t>Остаток средств  на лицевом счете на 01.01.2010г.,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</si>
</sst>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11" fillId="33" borderId="0" xfId="0" applyNumberFormat="1" applyFont="1" applyFill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13" fillId="0" borderId="13" xfId="0" applyNumberFormat="1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3" fillId="0" borderId="11" xfId="0" applyNumberFormat="1" applyFont="1" applyBorder="1" applyAlignment="1">
      <alignment vertical="top" wrapText="1"/>
    </xf>
    <xf numFmtId="4" fontId="13" fillId="0" borderId="11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15" fillId="0" borderId="0" xfId="52">
      <alignment/>
      <protection/>
    </xf>
    <xf numFmtId="0" fontId="17" fillId="0" borderId="14" xfId="52" applyFont="1" applyBorder="1" applyAlignment="1">
      <alignment horizontal="center" vertical="center" wrapText="1"/>
      <protection/>
    </xf>
    <xf numFmtId="0" fontId="17" fillId="0" borderId="14" xfId="52" applyFont="1" applyFill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14" xfId="52" applyFont="1" applyBorder="1">
      <alignment/>
      <protection/>
    </xf>
    <xf numFmtId="4" fontId="17" fillId="0" borderId="14" xfId="52" applyNumberFormat="1" applyFont="1" applyBorder="1">
      <alignment/>
      <protection/>
    </xf>
    <xf numFmtId="4" fontId="17" fillId="0" borderId="0" xfId="52" applyNumberFormat="1" applyFont="1" applyBorder="1">
      <alignment/>
      <protection/>
    </xf>
    <xf numFmtId="0" fontId="15" fillId="0" borderId="14" xfId="52" applyBorder="1">
      <alignment/>
      <protection/>
    </xf>
    <xf numFmtId="4" fontId="17" fillId="0" borderId="14" xfId="52" applyNumberFormat="1" applyFont="1" applyBorder="1" applyAlignment="1">
      <alignment horizontal="right"/>
      <protection/>
    </xf>
    <xf numFmtId="0" fontId="15" fillId="0" borderId="0" xfId="52" applyBorder="1">
      <alignment/>
      <protection/>
    </xf>
    <xf numFmtId="2" fontId="15" fillId="0" borderId="0" xfId="52" applyNumberFormat="1" applyBorder="1" applyAlignment="1">
      <alignment horizontal="center"/>
      <protection/>
    </xf>
    <xf numFmtId="0" fontId="15" fillId="0" borderId="0" xfId="52" applyBorder="1" applyAlignment="1">
      <alignment horizontal="center"/>
      <protection/>
    </xf>
    <xf numFmtId="0" fontId="9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16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5" sqref="A25"/>
    </sheetView>
  </sheetViews>
  <sheetFormatPr defaultColWidth="10.28125" defaultRowHeight="18.75" customHeight="1"/>
  <cols>
    <col min="1" max="1" width="15.7109375" style="0" customWidth="1"/>
    <col min="2" max="2" width="14.57421875" style="0" customWidth="1"/>
    <col min="3" max="3" width="13.8515625" style="0" customWidth="1"/>
    <col min="4" max="4" width="15.57421875" style="0" customWidth="1"/>
    <col min="5" max="5" width="15.8515625" style="0" customWidth="1"/>
    <col min="6" max="6" width="13.7109375" style="0" customWidth="1"/>
    <col min="7" max="7" width="20.7109375" style="0" customWidth="1"/>
  </cols>
  <sheetData>
    <row r="1" spans="1:7" ht="18.75" customHeight="1">
      <c r="A1" s="44" t="s">
        <v>0</v>
      </c>
      <c r="B1" s="44"/>
      <c r="C1" s="44"/>
      <c r="D1" s="44"/>
      <c r="E1" s="44"/>
      <c r="F1" s="44"/>
      <c r="G1" s="44"/>
    </row>
    <row r="2" spans="1:7" ht="18.75" customHeight="1">
      <c r="A2" s="45" t="s">
        <v>1</v>
      </c>
      <c r="B2" s="45"/>
      <c r="C2" s="45"/>
      <c r="D2" s="45"/>
      <c r="E2" s="45"/>
      <c r="F2" s="45"/>
      <c r="G2" s="45"/>
    </row>
    <row r="3" spans="1:7" ht="18.75" customHeight="1">
      <c r="A3" s="45" t="s">
        <v>47</v>
      </c>
      <c r="B3" s="45"/>
      <c r="C3" s="45"/>
      <c r="D3" s="45"/>
      <c r="E3" s="45"/>
      <c r="F3" s="45"/>
      <c r="G3" s="45"/>
    </row>
    <row r="4" spans="1:7" ht="6.75" customHeight="1" thickBot="1">
      <c r="A4" s="46"/>
      <c r="B4" s="46"/>
      <c r="C4" s="46"/>
      <c r="D4" s="46"/>
      <c r="E4" s="46"/>
      <c r="F4" s="46"/>
      <c r="G4" s="46"/>
    </row>
    <row r="5" spans="1:7" ht="51.75" customHeight="1" thickBot="1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" t="s">
        <v>8</v>
      </c>
    </row>
    <row r="6" spans="1:7" ht="18.75" customHeight="1" thickBot="1">
      <c r="A6" s="47" t="s">
        <v>9</v>
      </c>
      <c r="B6" s="48"/>
      <c r="C6" s="48"/>
      <c r="D6" s="48"/>
      <c r="E6" s="48"/>
      <c r="F6" s="48"/>
      <c r="G6" s="49"/>
    </row>
    <row r="7" spans="1:7" ht="15.75" customHeight="1" thickBot="1">
      <c r="A7" s="18" t="s">
        <v>10</v>
      </c>
      <c r="B7" s="19">
        <f>24460.41-314.37</f>
        <v>24146.04</v>
      </c>
      <c r="C7" s="20">
        <f>450793.46+15880.56-14501.2</f>
        <v>452172.82</v>
      </c>
      <c r="D7" s="20">
        <f>388995.76+15880.56+91.13</f>
        <v>404967.45</v>
      </c>
      <c r="E7" s="20">
        <f>+D7</f>
        <v>404967.45</v>
      </c>
      <c r="F7" s="20">
        <f>+B7+C7-D7</f>
        <v>71351.40999999997</v>
      </c>
      <c r="G7" s="41" t="s">
        <v>46</v>
      </c>
    </row>
    <row r="8" spans="1:7" ht="29.25" customHeight="1" thickBot="1">
      <c r="A8" s="18" t="s">
        <v>11</v>
      </c>
      <c r="B8" s="19">
        <f>25573.52-129.92</f>
        <v>25443.600000000002</v>
      </c>
      <c r="C8" s="21">
        <f>349942.43+8068.79-14319.45</f>
        <v>343691.76999999996</v>
      </c>
      <c r="D8" s="21">
        <f>297258.09+8068.79+53.7</f>
        <v>305380.58</v>
      </c>
      <c r="E8" s="20">
        <f>+D8</f>
        <v>305380.58</v>
      </c>
      <c r="F8" s="20">
        <f>+B8+C8-D8</f>
        <v>63754.78999999992</v>
      </c>
      <c r="G8" s="40"/>
    </row>
    <row r="9" spans="1:7" ht="27.75" customHeight="1" thickBot="1">
      <c r="A9" s="18" t="s">
        <v>12</v>
      </c>
      <c r="B9" s="19">
        <f>11569.51-54.82</f>
        <v>11514.69</v>
      </c>
      <c r="C9" s="21">
        <f>163944.99+3616.31-4150.21</f>
        <v>163411.09</v>
      </c>
      <c r="D9" s="21">
        <f>141682.17+3616.31+24.56</f>
        <v>145323.04</v>
      </c>
      <c r="E9" s="20">
        <f>+D9</f>
        <v>145323.04</v>
      </c>
      <c r="F9" s="20">
        <f>+B9+C9-D9</f>
        <v>29602.73999999999</v>
      </c>
      <c r="G9" s="41" t="s">
        <v>38</v>
      </c>
    </row>
    <row r="10" spans="1:7" ht="16.5" customHeight="1" thickBot="1">
      <c r="A10" s="18" t="s">
        <v>13</v>
      </c>
      <c r="B10" s="19">
        <f>2468.24-12.08+3871.69-18.35</f>
        <v>6309.5</v>
      </c>
      <c r="C10" s="21">
        <f>34590.56+778.11-915.43+54265.33+1209.33-1388.09</f>
        <v>88539.81000000001</v>
      </c>
      <c r="D10" s="21">
        <f>29743.23+778.11+5.42+46868.64+1209.33+8.21</f>
        <v>78612.94</v>
      </c>
      <c r="E10" s="20">
        <f>+D10</f>
        <v>78612.94</v>
      </c>
      <c r="F10" s="20">
        <f>+B10+C10-D10</f>
        <v>16236.37000000001</v>
      </c>
      <c r="G10" s="42"/>
    </row>
    <row r="11" spans="1:7" ht="18.75" customHeight="1" thickBot="1">
      <c r="A11" s="18" t="s">
        <v>14</v>
      </c>
      <c r="B11" s="22">
        <f>SUM(B7:B10)</f>
        <v>67413.83</v>
      </c>
      <c r="C11" s="22">
        <f>SUM(C7:C10)</f>
        <v>1047815.49</v>
      </c>
      <c r="D11" s="22">
        <f>SUM(D7:D10)</f>
        <v>934284.01</v>
      </c>
      <c r="E11" s="22">
        <f>SUM(E7:E10)</f>
        <v>934284.01</v>
      </c>
      <c r="F11" s="22">
        <f>SUM(F7:F10)</f>
        <v>180945.30999999988</v>
      </c>
      <c r="G11" s="18"/>
    </row>
    <row r="12" spans="1:7" ht="18.75" customHeight="1" thickBot="1">
      <c r="A12" s="43" t="s">
        <v>15</v>
      </c>
      <c r="B12" s="43"/>
      <c r="C12" s="43"/>
      <c r="D12" s="43"/>
      <c r="E12" s="43"/>
      <c r="F12" s="43"/>
      <c r="G12" s="43"/>
    </row>
    <row r="13" spans="1:7" ht="51.75" customHeight="1" thickBot="1">
      <c r="A13" s="4" t="s">
        <v>2</v>
      </c>
      <c r="B13" s="6" t="s">
        <v>3</v>
      </c>
      <c r="C13" s="7" t="s">
        <v>4</v>
      </c>
      <c r="D13" s="7" t="s">
        <v>5</v>
      </c>
      <c r="E13" s="7" t="s">
        <v>16</v>
      </c>
      <c r="F13" s="7" t="s">
        <v>7</v>
      </c>
      <c r="G13" s="6" t="s">
        <v>17</v>
      </c>
    </row>
    <row r="14" spans="1:7" ht="42" customHeight="1" thickBot="1">
      <c r="A14" s="1" t="s">
        <v>18</v>
      </c>
      <c r="B14" s="8">
        <f>14577.18-158.02</f>
        <v>14419.16</v>
      </c>
      <c r="C14" s="23">
        <f>260701.68+14521.05</f>
        <v>275222.73</v>
      </c>
      <c r="D14" s="23">
        <f>231038.4+14521.05+55.76</f>
        <v>245615.21</v>
      </c>
      <c r="E14" s="23">
        <f>+D14</f>
        <v>245615.21</v>
      </c>
      <c r="F14" s="23">
        <f aca="true" t="shared" si="0" ref="F14:F19">+B14+C14-D14</f>
        <v>44026.679999999964</v>
      </c>
      <c r="G14" s="39" t="s">
        <v>48</v>
      </c>
    </row>
    <row r="15" spans="1:7" ht="18.75" customHeight="1" thickBot="1">
      <c r="A15" s="18" t="s">
        <v>19</v>
      </c>
      <c r="B15" s="19">
        <f>9580.78-103.83</f>
        <v>9476.95</v>
      </c>
      <c r="C15" s="20">
        <f>103744.29+5778.67</f>
        <v>109522.95999999999</v>
      </c>
      <c r="D15" s="20">
        <f>94726.52+5778.67+22.19</f>
        <v>100527.38</v>
      </c>
      <c r="E15" s="24">
        <f>+D15</f>
        <v>100527.38</v>
      </c>
      <c r="F15" s="23">
        <f t="shared" si="0"/>
        <v>18472.529999999984</v>
      </c>
      <c r="G15" s="40"/>
    </row>
    <row r="16" spans="1:7" ht="29.25" customHeight="1" thickBot="1">
      <c r="A16" s="4" t="s">
        <v>20</v>
      </c>
      <c r="B16" s="5"/>
      <c r="C16" s="20">
        <f>23630.8+1044.84</f>
        <v>24675.64</v>
      </c>
      <c r="D16" s="20">
        <f>18629.77+1044.84</f>
        <v>19674.61</v>
      </c>
      <c r="E16" s="23">
        <f>480.63*1000</f>
        <v>480630</v>
      </c>
      <c r="F16" s="23">
        <f t="shared" si="0"/>
        <v>5001.029999999999</v>
      </c>
      <c r="G16" s="25"/>
    </row>
    <row r="17" spans="1:7" ht="63.75" customHeight="1" hidden="1" thickBot="1">
      <c r="A17" s="18" t="s">
        <v>21</v>
      </c>
      <c r="B17" s="19"/>
      <c r="C17" s="20"/>
      <c r="D17" s="20"/>
      <c r="E17" s="23">
        <f>+D17</f>
        <v>0</v>
      </c>
      <c r="F17" s="23">
        <f t="shared" si="0"/>
        <v>0</v>
      </c>
      <c r="G17" s="9" t="s">
        <v>22</v>
      </c>
    </row>
    <row r="18" spans="1:7" ht="27.75" customHeight="1" thickBot="1">
      <c r="A18" s="18" t="s">
        <v>23</v>
      </c>
      <c r="B18" s="19">
        <f>2841.07-30.79</f>
        <v>2810.28</v>
      </c>
      <c r="C18" s="20">
        <f>42617.09+2371.85</f>
        <v>44988.939999999995</v>
      </c>
      <c r="D18" s="20">
        <f>38102.55+2371.85+9.12</f>
        <v>40483.520000000004</v>
      </c>
      <c r="E18" s="23">
        <f>+D18</f>
        <v>40483.520000000004</v>
      </c>
      <c r="F18" s="23">
        <f t="shared" si="0"/>
        <v>7315.69999999999</v>
      </c>
      <c r="G18" s="9" t="s">
        <v>39</v>
      </c>
    </row>
    <row r="19" spans="1:7" ht="45" customHeight="1" thickBot="1">
      <c r="A19" s="18" t="s">
        <v>24</v>
      </c>
      <c r="B19" s="19">
        <f>313.14-3.59</f>
        <v>309.55</v>
      </c>
      <c r="C19" s="21">
        <f>6596.16+364.99</f>
        <v>6961.15</v>
      </c>
      <c r="D19" s="21">
        <f>5803.28+364.99+1.42</f>
        <v>6169.69</v>
      </c>
      <c r="E19" s="23">
        <f>+D19</f>
        <v>6169.69</v>
      </c>
      <c r="F19" s="23">
        <f t="shared" si="0"/>
        <v>1101.0100000000002</v>
      </c>
      <c r="G19" s="9" t="s">
        <v>41</v>
      </c>
    </row>
    <row r="20" spans="1:7" ht="64.5" customHeight="1" hidden="1" thickBot="1">
      <c r="A20" s="18" t="s">
        <v>25</v>
      </c>
      <c r="B20" s="25"/>
      <c r="C20" s="21">
        <v>0</v>
      </c>
      <c r="D20" s="21">
        <v>0</v>
      </c>
      <c r="E20" s="21"/>
      <c r="F20" s="21"/>
      <c r="G20" s="9"/>
    </row>
    <row r="21" spans="1:7" ht="66" customHeight="1" hidden="1" thickBot="1">
      <c r="A21" s="18" t="s">
        <v>26</v>
      </c>
      <c r="B21" s="25"/>
      <c r="C21" s="21"/>
      <c r="D21" s="21"/>
      <c r="E21" s="21"/>
      <c r="F21" s="21"/>
      <c r="G21" s="9" t="s">
        <v>40</v>
      </c>
    </row>
    <row r="22" spans="1:7" ht="18.75" customHeight="1" thickBot="1">
      <c r="A22" s="18" t="s">
        <v>14</v>
      </c>
      <c r="B22" s="22">
        <f>SUM(B14:B21)</f>
        <v>27015.94</v>
      </c>
      <c r="C22" s="22">
        <f>SUM(C14:C21)</f>
        <v>461371.42</v>
      </c>
      <c r="D22" s="22">
        <f>SUM(D14:D21)</f>
        <v>412470.41</v>
      </c>
      <c r="E22" s="22">
        <f>SUM(E14:E21)</f>
        <v>873425.7999999999</v>
      </c>
      <c r="F22" s="22">
        <f>SUM(F14:F21)</f>
        <v>75916.94999999994</v>
      </c>
      <c r="G22" s="25"/>
    </row>
    <row r="23" spans="1:7" ht="18.75" customHeight="1">
      <c r="A23" s="10" t="s">
        <v>27</v>
      </c>
      <c r="B23" s="10"/>
      <c r="C23" s="10"/>
      <c r="D23" s="10"/>
      <c r="E23" s="10"/>
      <c r="F23" s="11">
        <f>+F11+F22</f>
        <v>256862.25999999983</v>
      </c>
      <c r="G23" s="12"/>
    </row>
    <row r="24" spans="1:7" ht="18.75" customHeight="1">
      <c r="A24" s="13" t="s">
        <v>28</v>
      </c>
      <c r="B24" s="10"/>
      <c r="C24" s="10"/>
      <c r="D24" s="10"/>
      <c r="E24" s="10"/>
      <c r="F24" s="11"/>
      <c r="G24" s="14">
        <f>+E16-C16+F23</f>
        <v>712816.6199999999</v>
      </c>
    </row>
  </sheetData>
  <sheetProtection/>
  <mergeCells count="9">
    <mergeCell ref="G14:G15"/>
    <mergeCell ref="G9:G10"/>
    <mergeCell ref="A12:G12"/>
    <mergeCell ref="A1:G1"/>
    <mergeCell ref="A2:G2"/>
    <mergeCell ref="A3:G3"/>
    <mergeCell ref="A4:G4"/>
    <mergeCell ref="A6:G6"/>
    <mergeCell ref="G7:G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IV5"/>
    </sheetView>
  </sheetViews>
  <sheetFormatPr defaultColWidth="9.140625" defaultRowHeight="15"/>
  <cols>
    <col min="2" max="2" width="14.421875" style="0" customWidth="1"/>
    <col min="3" max="3" width="13.57421875" style="0" customWidth="1"/>
    <col min="4" max="4" width="16.00390625" style="0" customWidth="1"/>
    <col min="5" max="5" width="16.57421875" style="0" customWidth="1"/>
    <col min="6" max="6" width="15.28125" style="0" customWidth="1"/>
  </cols>
  <sheetData>
    <row r="1" spans="1:6" ht="15">
      <c r="A1" s="51" t="s">
        <v>52</v>
      </c>
      <c r="B1" s="51"/>
      <c r="C1" s="51"/>
      <c r="D1" s="51"/>
      <c r="E1" s="51"/>
      <c r="F1" s="51"/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D5" s="26" t="s">
        <v>56</v>
      </c>
    </row>
    <row r="6" spans="1:6" ht="18.75" customHeight="1">
      <c r="A6" s="50" t="s">
        <v>29</v>
      </c>
      <c r="B6" s="50"/>
      <c r="C6" s="50"/>
      <c r="D6" s="50"/>
      <c r="E6" s="50"/>
      <c r="F6" s="50"/>
    </row>
    <row r="7" spans="1:6" ht="18.75" customHeight="1">
      <c r="A7" s="50" t="s">
        <v>30</v>
      </c>
      <c r="B7" s="50"/>
      <c r="C7" s="50"/>
      <c r="D7" s="50"/>
      <c r="E7" s="50"/>
      <c r="F7" s="50"/>
    </row>
    <row r="8" spans="1:6" ht="18.75" customHeight="1">
      <c r="A8" s="50" t="s">
        <v>49</v>
      </c>
      <c r="B8" s="50"/>
      <c r="C8" s="50"/>
      <c r="D8" s="50"/>
      <c r="E8" s="50"/>
      <c r="F8" s="50"/>
    </row>
    <row r="9" spans="1:6" ht="45">
      <c r="A9" s="15" t="s">
        <v>31</v>
      </c>
      <c r="B9" s="15" t="s">
        <v>32</v>
      </c>
      <c r="C9" s="15" t="s">
        <v>33</v>
      </c>
      <c r="D9" s="15" t="s">
        <v>34</v>
      </c>
      <c r="E9" s="15" t="s">
        <v>35</v>
      </c>
      <c r="F9" s="15" t="s">
        <v>36</v>
      </c>
    </row>
    <row r="10" spans="1:6" ht="18.75" customHeight="1">
      <c r="A10" s="16" t="s">
        <v>37</v>
      </c>
      <c r="B10" s="16">
        <v>103.7</v>
      </c>
      <c r="C10" s="16">
        <v>94.7</v>
      </c>
      <c r="D10" s="16">
        <f>B10-C10</f>
        <v>9</v>
      </c>
      <c r="E10" s="16">
        <v>83.31</v>
      </c>
      <c r="F10" s="16">
        <f>C10-E10</f>
        <v>11.39</v>
      </c>
    </row>
    <row r="11" ht="18.75" customHeight="1"/>
    <row r="12" ht="18.75" customHeight="1">
      <c r="A12" t="s">
        <v>50</v>
      </c>
    </row>
    <row r="13" ht="18.75" customHeight="1">
      <c r="A13" t="s">
        <v>43</v>
      </c>
    </row>
    <row r="14" ht="18.75" customHeight="1">
      <c r="A14" t="s">
        <v>51</v>
      </c>
    </row>
    <row r="15" ht="18.75" customHeight="1">
      <c r="A15" t="s">
        <v>44</v>
      </c>
    </row>
    <row r="16" ht="18.75" customHeight="1">
      <c r="A16" t="s">
        <v>45</v>
      </c>
    </row>
    <row r="17" spans="1:3" ht="18.75" customHeight="1">
      <c r="A17" t="s">
        <v>42</v>
      </c>
      <c r="C17" s="17"/>
    </row>
  </sheetData>
  <sheetProtection/>
  <mergeCells count="4">
    <mergeCell ref="A6:F6"/>
    <mergeCell ref="A7:F7"/>
    <mergeCell ref="A8:F8"/>
    <mergeCell ref="A1:F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57421875" style="27" customWidth="1"/>
    <col min="2" max="2" width="24.421875" style="27" customWidth="1"/>
    <col min="3" max="3" width="25.7109375" style="27" customWidth="1"/>
    <col min="4" max="4" width="19.00390625" style="27" customWidth="1"/>
    <col min="5" max="5" width="20.57421875" style="27" customWidth="1"/>
    <col min="6" max="6" width="19.421875" style="27" customWidth="1"/>
    <col min="7" max="7" width="18.8515625" style="27" customWidth="1"/>
    <col min="8" max="16384" width="9.140625" style="27" customWidth="1"/>
  </cols>
  <sheetData>
    <row r="1" spans="1:7" ht="30.75" customHeight="1">
      <c r="A1" s="52" t="s">
        <v>57</v>
      </c>
      <c r="B1" s="52"/>
      <c r="C1" s="52"/>
      <c r="D1" s="52"/>
      <c r="E1" s="52"/>
      <c r="F1" s="52"/>
      <c r="G1" s="52"/>
    </row>
    <row r="2" spans="1:7" ht="29.25" customHeight="1">
      <c r="A2" s="52"/>
      <c r="B2" s="52"/>
      <c r="C2" s="52"/>
      <c r="D2" s="52"/>
      <c r="E2" s="52"/>
      <c r="F2" s="52"/>
      <c r="G2" s="52"/>
    </row>
    <row r="5" spans="1:7" ht="57.75" customHeight="1">
      <c r="A5" s="28" t="s">
        <v>58</v>
      </c>
      <c r="B5" s="28" t="s">
        <v>59</v>
      </c>
      <c r="C5" s="28" t="s">
        <v>60</v>
      </c>
      <c r="D5" s="28" t="s">
        <v>61</v>
      </c>
      <c r="E5" s="29" t="s">
        <v>62</v>
      </c>
      <c r="F5" s="28" t="s">
        <v>63</v>
      </c>
      <c r="G5" s="30"/>
    </row>
    <row r="6" spans="1:7" ht="15">
      <c r="A6" s="31">
        <v>1</v>
      </c>
      <c r="B6" s="32">
        <v>0</v>
      </c>
      <c r="C6" s="32">
        <v>24675.64</v>
      </c>
      <c r="D6" s="32">
        <v>19674.61</v>
      </c>
      <c r="E6" s="32">
        <v>10500</v>
      </c>
      <c r="F6" s="32">
        <f>+B6+C6-D6</f>
        <v>5001.029999999999</v>
      </c>
      <c r="G6" s="33"/>
    </row>
    <row r="9" spans="1:5" ht="60">
      <c r="A9" s="28" t="s">
        <v>58</v>
      </c>
      <c r="B9" s="28" t="s">
        <v>64</v>
      </c>
      <c r="C9" s="28" t="s">
        <v>65</v>
      </c>
      <c r="D9" s="28" t="s">
        <v>66</v>
      </c>
      <c r="E9" s="28" t="s">
        <v>67</v>
      </c>
    </row>
    <row r="10" spans="1:5" ht="15">
      <c r="A10" s="34">
        <v>1</v>
      </c>
      <c r="B10" s="35">
        <v>0</v>
      </c>
      <c r="C10" s="35">
        <f>+D6+E6</f>
        <v>30174.61</v>
      </c>
      <c r="D10" s="35">
        <v>0</v>
      </c>
      <c r="E10" s="35">
        <f>+B10+C10-D10</f>
        <v>30174.61</v>
      </c>
    </row>
    <row r="11" spans="1:5" ht="12.75">
      <c r="A11" s="36"/>
      <c r="B11" s="36"/>
      <c r="C11" s="37"/>
      <c r="D11" s="37"/>
      <c r="E11" s="38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2012-04-28T05:53:12Z</dcterms:modified>
  <cp:category/>
  <cp:version/>
  <cp:contentType/>
  <cp:contentStatus/>
</cp:coreProperties>
</file>