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'кап.рем.'!$1:$1</definedName>
  </definedNames>
  <calcPr fullCalcOnLoad="1"/>
</workbook>
</file>

<file path=xl/sharedStrings.xml><?xml version="1.0" encoding="utf-8"?>
<sst xmlns="http://schemas.openxmlformats.org/spreadsheetml/2006/main" count="105" uniqueCount="97">
  <si>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</si>
  <si>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</si>
  <si>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</si>
  <si>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</si>
  <si>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</si>
  <si>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</si>
  <si>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</si>
  <si>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</si>
  <si>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 xml:space="preserve">ОАО"ТСК" 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</si>
  <si>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</si>
  <si>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</si>
  <si>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</si>
  <si>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</si>
  <si>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</si>
  <si>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</si>
  <si>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</si>
  <si>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</si>
  <si>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Н/2008-19 от 01.05.2008г.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</si>
  <si>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</si>
  <si>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</si>
  <si>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</si>
  <si>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</si>
  <si>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</si>
  <si>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</si>
  <si>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</si>
  <si>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т/о узлов учета теп/энергии</t>
  </si>
  <si>
    <t>ОТЧЕТ</t>
  </si>
  <si>
    <t>по выполнению плана текущего ремонта жилого дома</t>
  </si>
  <si>
    <t>№                             п/п</t>
  </si>
  <si>
    <t>Переходящий остаток,                     тыс.руб.</t>
  </si>
  <si>
    <t>1.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</si>
  <si>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</si>
  <si>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</si>
  <si>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</si>
  <si>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</si>
  <si>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</si>
  <si>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</si>
  <si>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</si>
  <si>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</si>
  <si>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</si>
  <si>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</si>
  <si>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</si>
  <si>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</si>
  <si>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</si>
  <si>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</si>
  <si>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</si>
  <si>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</si>
  <si>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ул.Молодцова, д.9</t>
  </si>
  <si>
    <t>2 шт.</t>
  </si>
  <si>
    <t>Всего</t>
  </si>
  <si>
    <t>№ п/п</t>
  </si>
  <si>
    <t>Задолженность населения на 01.01.2010г., руб.</t>
  </si>
  <si>
    <t>Доля МО Сертолово, руб.</t>
  </si>
  <si>
    <t>Остаток средств  на лицевом счете на 01.01.2010г., руб.</t>
  </si>
  <si>
    <t>Израсходованно, руб.</t>
  </si>
  <si>
    <t>имущества жилого дома № 9  по ул. Молодцова с 01.01.2009г. по 31.12.2009г.</t>
  </si>
  <si>
    <t>Задолженность населения на 01.01.2009г. (руб.)</t>
  </si>
  <si>
    <t>Начислено населению за 2009г. (руб.)</t>
  </si>
  <si>
    <t>Поступило в счет оплаты в 2009г. (руб.)</t>
  </si>
  <si>
    <t>Задолженность населения на 01.01.2010г, (руб.)</t>
  </si>
  <si>
    <t>Перечислено подрядчику</t>
  </si>
  <si>
    <t>ООО "СЗЛК"</t>
  </si>
  <si>
    <t>т/о коммерческих узлов учета тепловой энергии</t>
  </si>
  <si>
    <t>Оплата по договорам № 1/149-08/КУ от 01.05.2008г., № 47-09КУ от 01.01.2009г. с ООО"ПСФ"Энергорос"</t>
  </si>
  <si>
    <t>Общая задолженность по дому  на 01.01.2010г.</t>
  </si>
  <si>
    <t>Сумма задолженности с учетом произведенных затрат по капитальному ремонту на 01.01.2010г.</t>
  </si>
  <si>
    <t>Федеральные льготники!</t>
  </si>
  <si>
    <t xml:space="preserve">При неоплате жилищно-коммунальных услуг (отдельных их видов) свыше 3-х месяцев </t>
  </si>
  <si>
    <t>с момента предоставления ежемесячной денежной компенсации (с 1 ноября 2009 года),</t>
  </si>
  <si>
    <t>выплата компенсации будет приостановлена.</t>
  </si>
  <si>
    <t>КОМИТЕТ ПО СОЦИАЛЬНЫМ ВОПРОСАМ</t>
  </si>
  <si>
    <t>№ 9 по ул. Молодцова с 01.01.2009г. по 31.12.2009г.</t>
  </si>
  <si>
    <t>начислено, тыс.руб.</t>
  </si>
  <si>
    <t>Оплачено населением,               тыс.руб.</t>
  </si>
  <si>
    <t>Задолженность населения,                       тыс.руб.</t>
  </si>
  <si>
    <t>Израсходованно (оплачено)                  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</si>
  <si>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727.53 </t>
    </r>
    <r>
      <rPr>
        <sz val="10"/>
        <rFont val="Arial Cyr"/>
        <family val="0"/>
      </rPr>
      <t>тыс.рублей, в том числе:</t>
    </r>
  </si>
  <si>
    <t xml:space="preserve"> - замена дверей и установка решеток - 6 шт.</t>
  </si>
  <si>
    <t xml:space="preserve"> - остекление - 8.5 м2</t>
  </si>
  <si>
    <t xml:space="preserve"> - ремонт кровли - 1 м2</t>
  </si>
  <si>
    <t xml:space="preserve"> - устройство отмостки - 18 м2</t>
  </si>
  <si>
    <t xml:space="preserve"> - проверка сопротивления изоляции</t>
  </si>
  <si>
    <t xml:space="preserve"> - восстановление освещения</t>
  </si>
  <si>
    <t xml:space="preserve"> - подготовка дома к сезонной эксплуатации </t>
  </si>
  <si>
    <t xml:space="preserve"> - аварийное обслуживание </t>
  </si>
  <si>
    <t>Отчет о реализации программы капитального ремонта жилого фонда ООО "УЮТ-СЕРВИС" в соответствии с ФЗ № 185 за период с 01 января 2009г. по 31 декабря 2009г.  по адресу г.Сертолово, ул. Молодцова, д. 9</t>
  </si>
  <si>
    <t>установка коммерческого узла учета тепловой энергии</t>
  </si>
  <si>
    <t xml:space="preserve">капитальный ремонт сетей теплоснабжения </t>
  </si>
  <si>
    <t>817 м.п.</t>
  </si>
  <si>
    <t>капитальный ремонт межпанельных швов</t>
  </si>
  <si>
    <t>14 м.п.</t>
  </si>
  <si>
    <t>технический надзор</t>
  </si>
  <si>
    <t>Задолженность населения на 01.01.2009г., руб.</t>
  </si>
  <si>
    <t>Начислено за 2009 год, руб.</t>
  </si>
  <si>
    <t>Оплачено населением за 2009 год, руб.</t>
  </si>
  <si>
    <t>Остаток средств  на лицевом счете на 01.01.2009г., руб.</t>
  </si>
  <si>
    <t>Оплачено населением и МО Сертолово за 2009 год,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</si>
</sst>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top" wrapText="1"/>
    </xf>
    <xf numFmtId="0" fontId="8" fillId="33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17" xfId="0" applyNumberFormat="1" applyBorder="1" applyAlignment="1">
      <alignment horizontal="center"/>
    </xf>
    <xf numFmtId="9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21" xfId="0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15" fillId="0" borderId="17" xfId="0" applyFont="1" applyBorder="1" applyAlignment="1">
      <alignment/>
    </xf>
    <xf numFmtId="0" fontId="15" fillId="0" borderId="17" xfId="0" applyFont="1" applyBorder="1" applyAlignment="1">
      <alignment horizontal="center"/>
    </xf>
    <xf numFmtId="2" fontId="15" fillId="0" borderId="17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8" fillId="0" borderId="23" xfId="0" applyFont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3" xfId="0" applyFont="1" applyBorder="1" applyAlignment="1">
      <alignment/>
    </xf>
    <xf numFmtId="4" fontId="18" fillId="0" borderId="23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0" fillId="0" borderId="23" xfId="0" applyBorder="1" applyAlignment="1">
      <alignment/>
    </xf>
    <xf numFmtId="4" fontId="18" fillId="0" borderId="23" xfId="0" applyNumberFormat="1" applyFont="1" applyBorder="1" applyAlignment="1">
      <alignment horizontal="right"/>
    </xf>
    <xf numFmtId="0" fontId="2" fillId="33" borderId="0" xfId="0" applyFont="1" applyFill="1" applyAlignment="1">
      <alignment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27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right" vertical="top" wrapText="1"/>
    </xf>
    <xf numFmtId="4" fontId="9" fillId="0" borderId="10" xfId="0" applyNumberFormat="1" applyFont="1" applyBorder="1" applyAlignment="1">
      <alignment vertical="top" wrapText="1"/>
    </xf>
    <xf numFmtId="4" fontId="8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" fontId="8" fillId="0" borderId="26" xfId="0" applyNumberFormat="1" applyFont="1" applyBorder="1" applyAlignment="1">
      <alignment horizontal="right" vertical="top" wrapText="1"/>
    </xf>
    <xf numFmtId="4" fontId="9" fillId="0" borderId="26" xfId="0" applyNumberFormat="1" applyFont="1" applyBorder="1" applyAlignment="1">
      <alignment vertical="top" wrapText="1"/>
    </xf>
    <xf numFmtId="4" fontId="9" fillId="0" borderId="26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4" fontId="12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4" fontId="14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14" fillId="33" borderId="0" xfId="0" applyNumberFormat="1" applyFont="1" applyFill="1" applyAlignment="1">
      <alignment horizontal="left"/>
    </xf>
    <xf numFmtId="0" fontId="8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23" xfId="0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/>
    </xf>
    <xf numFmtId="164" fontId="0" fillId="0" borderId="17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15" fillId="0" borderId="28" xfId="0" applyNumberFormat="1" applyFont="1" applyBorder="1" applyAlignment="1">
      <alignment horizontal="center"/>
    </xf>
    <xf numFmtId="164" fontId="15" fillId="0" borderId="17" xfId="0" applyNumberFormat="1" applyFont="1" applyBorder="1" applyAlignment="1">
      <alignment horizontal="center"/>
    </xf>
    <xf numFmtId="0" fontId="10" fillId="33" borderId="12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6"/>
  <sheetViews>
    <sheetView tabSelected="1" zoomScalePageLayoutView="0" workbookViewId="0" topLeftCell="C5">
      <selection activeCell="C37" sqref="C37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1.625" style="75" customWidth="1"/>
    <col min="4" max="4" width="14.625" style="75" customWidth="1"/>
    <col min="5" max="5" width="13.125" style="75" customWidth="1"/>
    <col min="6" max="6" width="12.875" style="75" customWidth="1"/>
    <col min="7" max="7" width="12.25390625" style="75" customWidth="1"/>
    <col min="8" max="8" width="14.125" style="75" customWidth="1"/>
    <col min="9" max="9" width="22.75390625" style="75" customWidth="1"/>
    <col min="10" max="10" width="10.125" style="0" bestFit="1" customWidth="1"/>
  </cols>
  <sheetData>
    <row r="1" spans="3:9" ht="12.75" customHeight="1" hidden="1">
      <c r="C1" s="45"/>
      <c r="D1" s="45"/>
      <c r="E1" s="45"/>
      <c r="F1" s="45"/>
      <c r="G1" s="45"/>
      <c r="H1" s="45"/>
      <c r="I1" s="45"/>
    </row>
    <row r="2" spans="3:9" ht="13.5" customHeight="1" hidden="1" thickBot="1">
      <c r="C2" s="45"/>
      <c r="D2" s="45"/>
      <c r="E2" s="45" t="s">
        <v>0</v>
      </c>
      <c r="F2" s="45"/>
      <c r="G2" s="45"/>
      <c r="H2" s="45"/>
      <c r="I2" s="45"/>
    </row>
    <row r="3" spans="3:9" ht="13.5" customHeight="1" hidden="1" thickBot="1">
      <c r="C3" s="46"/>
      <c r="D3" s="47"/>
      <c r="E3" s="48"/>
      <c r="F3" s="48"/>
      <c r="G3" s="48"/>
      <c r="H3" s="48"/>
      <c r="I3" s="49"/>
    </row>
    <row r="4" spans="3:9" ht="12.75" customHeight="1" hidden="1">
      <c r="C4" s="50"/>
      <c r="D4" s="50"/>
      <c r="E4" s="51"/>
      <c r="F4" s="51"/>
      <c r="G4" s="51"/>
      <c r="H4" s="51"/>
      <c r="I4" s="51"/>
    </row>
    <row r="5" spans="3:9" ht="14.25">
      <c r="C5" s="88" t="s">
        <v>1</v>
      </c>
      <c r="D5" s="88"/>
      <c r="E5" s="88"/>
      <c r="F5" s="88"/>
      <c r="G5" s="88"/>
      <c r="H5" s="88"/>
      <c r="I5" s="88"/>
    </row>
    <row r="6" spans="3:9" ht="12.75">
      <c r="C6" s="89" t="s">
        <v>2</v>
      </c>
      <c r="D6" s="89"/>
      <c r="E6" s="89"/>
      <c r="F6" s="89"/>
      <c r="G6" s="89"/>
      <c r="H6" s="89"/>
      <c r="I6" s="89"/>
    </row>
    <row r="7" spans="3:9" ht="13.5" thickBot="1">
      <c r="C7" s="89" t="s">
        <v>55</v>
      </c>
      <c r="D7" s="89"/>
      <c r="E7" s="89"/>
      <c r="F7" s="89"/>
      <c r="G7" s="89"/>
      <c r="H7" s="89"/>
      <c r="I7" s="89"/>
    </row>
    <row r="8" spans="3:9" ht="6" customHeight="1" hidden="1" thickBot="1">
      <c r="C8" s="90"/>
      <c r="D8" s="90"/>
      <c r="E8" s="90"/>
      <c r="F8" s="90"/>
      <c r="G8" s="90"/>
      <c r="H8" s="90"/>
      <c r="I8" s="90"/>
    </row>
    <row r="9" spans="3:9" ht="45" customHeight="1" thickBot="1">
      <c r="C9" s="52" t="s">
        <v>3</v>
      </c>
      <c r="D9" s="53" t="s">
        <v>56</v>
      </c>
      <c r="E9" s="54" t="s">
        <v>57</v>
      </c>
      <c r="F9" s="54" t="s">
        <v>58</v>
      </c>
      <c r="G9" s="54" t="s">
        <v>4</v>
      </c>
      <c r="H9" s="54" t="s">
        <v>59</v>
      </c>
      <c r="I9" s="52" t="s">
        <v>5</v>
      </c>
    </row>
    <row r="10" spans="3:9" ht="12" customHeight="1" thickBot="1">
      <c r="C10" s="91" t="s">
        <v>6</v>
      </c>
      <c r="D10" s="92"/>
      <c r="E10" s="92"/>
      <c r="F10" s="92"/>
      <c r="G10" s="92"/>
      <c r="H10" s="92"/>
      <c r="I10" s="93"/>
    </row>
    <row r="11" spans="3:9" ht="13.5" customHeight="1" thickBot="1">
      <c r="C11" s="55" t="s">
        <v>7</v>
      </c>
      <c r="D11" s="56">
        <f>101575.19-5024.71</f>
        <v>96550.48</v>
      </c>
      <c r="E11" s="57">
        <f>2438013.98+93661.74-36337.19</f>
        <v>2495338.5300000003</v>
      </c>
      <c r="F11" s="57">
        <f>2334828.7+93661.74+2417.71</f>
        <v>2430908.1500000004</v>
      </c>
      <c r="G11" s="57">
        <f>+F11</f>
        <v>2430908.1500000004</v>
      </c>
      <c r="H11" s="57">
        <f>+D11+E11-F11</f>
        <v>160980.85999999987</v>
      </c>
      <c r="I11" s="83" t="s">
        <v>8</v>
      </c>
    </row>
    <row r="12" spans="3:9" ht="13.5" customHeight="1" thickBot="1">
      <c r="C12" s="55" t="s">
        <v>9</v>
      </c>
      <c r="D12" s="56">
        <f>107838.66-11367.05</f>
        <v>96471.61</v>
      </c>
      <c r="E12" s="58">
        <f>1606558.6+63962.42-164309.45</f>
        <v>1506211.57</v>
      </c>
      <c r="F12" s="58">
        <f>1405053.19+63962.42+143.77</f>
        <v>1469159.38</v>
      </c>
      <c r="G12" s="57">
        <f>+F12</f>
        <v>1469159.38</v>
      </c>
      <c r="H12" s="57">
        <f>+D12+E12-F12</f>
        <v>133523.80000000028</v>
      </c>
      <c r="I12" s="87"/>
    </row>
    <row r="13" spans="3:9" ht="13.5" customHeight="1" thickBot="1">
      <c r="C13" s="55" t="s">
        <v>10</v>
      </c>
      <c r="D13" s="56">
        <f>25980.68-4026.4</f>
        <v>21954.28</v>
      </c>
      <c r="E13" s="58">
        <f>598473.82+24026.27-28763.55</f>
        <v>593736.5399999999</v>
      </c>
      <c r="F13" s="58">
        <f>531908.51+24026.27+1005.56</f>
        <v>556940.3400000001</v>
      </c>
      <c r="G13" s="57">
        <f>+F13</f>
        <v>556940.3400000001</v>
      </c>
      <c r="H13" s="57">
        <f>+D13+E13-F13</f>
        <v>58750.479999999865</v>
      </c>
      <c r="I13" s="83" t="s">
        <v>11</v>
      </c>
    </row>
    <row r="14" spans="3:9" ht="13.5" customHeight="1" thickBot="1">
      <c r="C14" s="55" t="s">
        <v>12</v>
      </c>
      <c r="D14" s="56">
        <f>9873.54-952.98+8692.45-1346.45</f>
        <v>16266.560000000001</v>
      </c>
      <c r="E14" s="58">
        <f>154080.71+6197.04-13036.71+200114.54+8033.35-9681.81</f>
        <v>345707.12</v>
      </c>
      <c r="F14" s="58">
        <f>136250.22+6197.04+32.98+177795.71+8033.35+336.21</f>
        <v>328645.51</v>
      </c>
      <c r="G14" s="57">
        <f>+F14</f>
        <v>328645.51</v>
      </c>
      <c r="H14" s="57">
        <f>+D14+E14-F14</f>
        <v>33328.169999999984</v>
      </c>
      <c r="I14" s="84"/>
    </row>
    <row r="15" spans="3:9" ht="13.5" thickBot="1">
      <c r="C15" s="55" t="s">
        <v>13</v>
      </c>
      <c r="D15" s="59">
        <f>SUM(D11:D14)</f>
        <v>231242.93</v>
      </c>
      <c r="E15" s="59">
        <f>SUM(E11:E14)</f>
        <v>4940993.760000001</v>
      </c>
      <c r="F15" s="59">
        <f>SUM(F11:F14)</f>
        <v>4785653.38</v>
      </c>
      <c r="G15" s="59">
        <f>SUM(G11:G14)</f>
        <v>4785653.38</v>
      </c>
      <c r="H15" s="59">
        <f>SUM(H11:H14)</f>
        <v>386583.31</v>
      </c>
      <c r="I15" s="55"/>
    </row>
    <row r="16" spans="3:9" ht="13.5" customHeight="1" thickBot="1">
      <c r="C16" s="85" t="s">
        <v>14</v>
      </c>
      <c r="D16" s="85"/>
      <c r="E16" s="85"/>
      <c r="F16" s="85"/>
      <c r="G16" s="85"/>
      <c r="H16" s="85"/>
      <c r="I16" s="85"/>
    </row>
    <row r="17" spans="3:9" ht="41.25" customHeight="1" thickBot="1">
      <c r="C17" s="60" t="s">
        <v>3</v>
      </c>
      <c r="D17" s="61" t="s">
        <v>56</v>
      </c>
      <c r="E17" s="62" t="s">
        <v>57</v>
      </c>
      <c r="F17" s="62" t="s">
        <v>58</v>
      </c>
      <c r="G17" s="62" t="s">
        <v>60</v>
      </c>
      <c r="H17" s="62" t="s">
        <v>59</v>
      </c>
      <c r="I17" s="61" t="s">
        <v>15</v>
      </c>
    </row>
    <row r="18" spans="3:9" ht="15" customHeight="1" thickBot="1">
      <c r="C18" s="52" t="s">
        <v>16</v>
      </c>
      <c r="D18" s="63">
        <f>59631.8-2634.7</f>
        <v>56997.100000000006</v>
      </c>
      <c r="E18" s="64">
        <f>1468217.41+144972.85-66.59</f>
        <v>1613123.67</v>
      </c>
      <c r="F18" s="64">
        <f>1418036.53+144972.85+1585.66</f>
        <v>1564595.04</v>
      </c>
      <c r="G18" s="64">
        <f aca="true" t="shared" si="0" ref="G18:G23">+F18</f>
        <v>1564595.04</v>
      </c>
      <c r="H18" s="64">
        <f aca="true" t="shared" si="1" ref="H18:H23">+D18+E18-F18</f>
        <v>105525.72999999998</v>
      </c>
      <c r="I18" s="86" t="s">
        <v>17</v>
      </c>
    </row>
    <row r="19" spans="3:10" ht="18" customHeight="1" thickBot="1">
      <c r="C19" s="55" t="s">
        <v>18</v>
      </c>
      <c r="D19" s="56">
        <f>37233.86-1770.71</f>
        <v>35463.15</v>
      </c>
      <c r="E19" s="57">
        <f>552026.94+54507.31-25.03</f>
        <v>606509.22</v>
      </c>
      <c r="F19" s="57">
        <f>545666.49+54507.31+596.19</f>
        <v>600769.99</v>
      </c>
      <c r="G19" s="65">
        <f>+F19</f>
        <v>600769.99</v>
      </c>
      <c r="H19" s="64">
        <f t="shared" si="1"/>
        <v>41202.380000000005</v>
      </c>
      <c r="I19" s="87"/>
      <c r="J19" s="66"/>
    </row>
    <row r="20" spans="3:9" ht="13.5" thickBot="1">
      <c r="C20" s="60" t="s">
        <v>19</v>
      </c>
      <c r="D20" s="67">
        <f>1940.55-153.88</f>
        <v>1786.67</v>
      </c>
      <c r="E20" s="57">
        <f>119940.05+6674.57+287.3</f>
        <v>126901.92</v>
      </c>
      <c r="F20" s="57">
        <f>106378.06+6674.57+10.11</f>
        <v>113062.74</v>
      </c>
      <c r="G20" s="64">
        <f>23.03*1000+716.37*1000+2495.6*1000*0.05</f>
        <v>864180</v>
      </c>
      <c r="H20" s="64">
        <f t="shared" si="1"/>
        <v>15625.849999999991</v>
      </c>
      <c r="I20" s="1"/>
    </row>
    <row r="21" spans="3:9" ht="13.5" thickBot="1">
      <c r="C21" s="55" t="s">
        <v>20</v>
      </c>
      <c r="D21" s="56">
        <f>12835.71-663.25</f>
        <v>12172.46</v>
      </c>
      <c r="E21" s="57">
        <f>247382.33+24796.43-15.31</f>
        <v>272163.45</v>
      </c>
      <c r="F21" s="57">
        <f>241369.13+24796.43+275.15</f>
        <v>266440.71</v>
      </c>
      <c r="G21" s="64">
        <f t="shared" si="0"/>
        <v>266440.71</v>
      </c>
      <c r="H21" s="64">
        <f t="shared" si="1"/>
        <v>17895.20000000001</v>
      </c>
      <c r="I21" s="1" t="s">
        <v>61</v>
      </c>
    </row>
    <row r="22" spans="3:9" ht="13.5" thickBot="1">
      <c r="C22" s="55" t="s">
        <v>21</v>
      </c>
      <c r="D22" s="56">
        <f>11019.57-548.62</f>
        <v>10470.949999999999</v>
      </c>
      <c r="E22" s="57">
        <f>226479.57+22361.92-38.29</f>
        <v>248803.19999999998</v>
      </c>
      <c r="F22" s="57">
        <f>220200.91+22361.92+244.59</f>
        <v>242807.42</v>
      </c>
      <c r="G22" s="64">
        <f t="shared" si="0"/>
        <v>242807.42</v>
      </c>
      <c r="H22" s="64">
        <f t="shared" si="1"/>
        <v>16466.72999999998</v>
      </c>
      <c r="I22" s="1" t="s">
        <v>22</v>
      </c>
    </row>
    <row r="23" spans="3:9" ht="26.25" customHeight="1" thickBot="1">
      <c r="C23" s="55" t="s">
        <v>23</v>
      </c>
      <c r="D23" s="56">
        <f>816.04-42.92</f>
        <v>773.12</v>
      </c>
      <c r="E23" s="58">
        <f>16735.38+1649.06+31.03</f>
        <v>18415.47</v>
      </c>
      <c r="F23" s="58">
        <f>16314.22+1649.06+15.98</f>
        <v>17979.26</v>
      </c>
      <c r="G23" s="64">
        <f t="shared" si="0"/>
        <v>17979.26</v>
      </c>
      <c r="H23" s="64">
        <f t="shared" si="1"/>
        <v>1209.3300000000017</v>
      </c>
      <c r="I23" s="1" t="s">
        <v>24</v>
      </c>
    </row>
    <row r="24" spans="3:9" ht="37.5" customHeight="1" hidden="1" thickBot="1">
      <c r="C24" s="55" t="s">
        <v>62</v>
      </c>
      <c r="D24" s="68"/>
      <c r="E24" s="58">
        <v>0</v>
      </c>
      <c r="F24" s="58">
        <v>0</v>
      </c>
      <c r="G24" s="58"/>
      <c r="H24" s="58"/>
      <c r="I24" s="1"/>
    </row>
    <row r="25" spans="3:9" ht="24.75" customHeight="1" hidden="1" thickBot="1">
      <c r="C25" s="55" t="s">
        <v>25</v>
      </c>
      <c r="D25" s="68"/>
      <c r="E25" s="58"/>
      <c r="F25" s="58"/>
      <c r="G25" s="58"/>
      <c r="H25" s="58"/>
      <c r="I25" s="1" t="s">
        <v>63</v>
      </c>
    </row>
    <row r="26" spans="3:9" s="69" customFormat="1" ht="17.25" customHeight="1" thickBot="1">
      <c r="C26" s="55" t="s">
        <v>13</v>
      </c>
      <c r="D26" s="59">
        <f>SUM(D18:D25)</f>
        <v>117663.45</v>
      </c>
      <c r="E26" s="59">
        <f>SUM(E18:E25)</f>
        <v>2885916.93</v>
      </c>
      <c r="F26" s="59">
        <f>SUM(F18:F25)</f>
        <v>2805655.16</v>
      </c>
      <c r="G26" s="59">
        <f>SUM(G18:G25)</f>
        <v>3556772.42</v>
      </c>
      <c r="H26" s="59">
        <f>SUM(H18:H25)</f>
        <v>197925.21999999997</v>
      </c>
      <c r="I26" s="68"/>
    </row>
    <row r="27" spans="3:9" ht="12.75" customHeight="1" hidden="1" thickBot="1">
      <c r="C27" s="2"/>
      <c r="D27" s="2"/>
      <c r="E27" s="2"/>
      <c r="F27" s="2"/>
      <c r="G27" s="2"/>
      <c r="H27" s="2"/>
      <c r="I27" s="2"/>
    </row>
    <row r="28" spans="3:9" ht="12.75" customHeight="1" hidden="1" thickBot="1">
      <c r="C28" s="2"/>
      <c r="D28" s="2"/>
      <c r="E28" s="70"/>
      <c r="F28" s="2"/>
      <c r="G28" s="2"/>
      <c r="H28" s="2"/>
      <c r="I28" s="2"/>
    </row>
    <row r="29" spans="3:9" ht="12.75" customHeight="1" hidden="1">
      <c r="C29" s="2"/>
      <c r="D29" s="2"/>
      <c r="E29" s="2"/>
      <c r="F29" s="2"/>
      <c r="G29" s="2"/>
      <c r="H29" s="2"/>
      <c r="I29" s="2"/>
    </row>
    <row r="30" spans="3:9" ht="12.75" customHeight="1" hidden="1">
      <c r="C30" s="2"/>
      <c r="D30" s="2"/>
      <c r="E30" s="2"/>
      <c r="F30" s="2"/>
      <c r="G30" s="2"/>
      <c r="H30" s="2"/>
      <c r="I30" s="2"/>
    </row>
    <row r="31" spans="3:9" ht="12.75" customHeight="1" hidden="1">
      <c r="C31" s="2"/>
      <c r="D31" s="2"/>
      <c r="E31" s="2"/>
      <c r="F31" s="2"/>
      <c r="G31" s="2"/>
      <c r="H31" s="2"/>
      <c r="I31" s="2"/>
    </row>
    <row r="32" spans="3:9" ht="12.75" customHeight="1" hidden="1">
      <c r="C32" s="2"/>
      <c r="D32" s="2"/>
      <c r="E32" s="2"/>
      <c r="F32" s="2"/>
      <c r="G32" s="2"/>
      <c r="H32" s="2"/>
      <c r="I32" s="2"/>
    </row>
    <row r="33" spans="3:9" ht="12.75" customHeight="1" hidden="1">
      <c r="C33" s="2"/>
      <c r="D33" s="2"/>
      <c r="E33" s="2"/>
      <c r="F33" s="2"/>
      <c r="G33" s="2"/>
      <c r="H33" s="2"/>
      <c r="I33" s="2"/>
    </row>
    <row r="34" spans="3:9" ht="12.75" customHeight="1" hidden="1">
      <c r="C34" s="2"/>
      <c r="D34" s="2"/>
      <c r="E34" s="2"/>
      <c r="F34" s="2"/>
      <c r="G34" s="2"/>
      <c r="H34" s="2"/>
      <c r="I34" s="2"/>
    </row>
    <row r="35" spans="3:9" ht="16.5" customHeight="1">
      <c r="C35" s="71" t="s">
        <v>64</v>
      </c>
      <c r="D35" s="71"/>
      <c r="E35" s="71"/>
      <c r="F35" s="71"/>
      <c r="G35" s="71"/>
      <c r="H35" s="72">
        <f>+H15+H26</f>
        <v>584508.53</v>
      </c>
      <c r="I35" s="2"/>
    </row>
    <row r="36" spans="3:9" ht="16.5" customHeight="1">
      <c r="C36" s="73" t="s">
        <v>65</v>
      </c>
      <c r="D36" s="71"/>
      <c r="E36" s="71"/>
      <c r="F36" s="71"/>
      <c r="G36" s="71"/>
      <c r="H36" s="72"/>
      <c r="I36" s="74">
        <f>+G20-E20+H35</f>
        <v>1321786.6099999999</v>
      </c>
    </row>
  </sheetData>
  <sheetProtection/>
  <mergeCells count="9">
    <mergeCell ref="I13:I14"/>
    <mergeCell ref="C16:I16"/>
    <mergeCell ref="I18:I19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120" zoomScaleSheetLayoutView="120" zoomScalePageLayoutView="0" workbookViewId="0" topLeftCell="A1">
      <selection activeCell="B11" sqref="B11"/>
    </sheetView>
  </sheetViews>
  <sheetFormatPr defaultColWidth="9.00390625" defaultRowHeight="12.75"/>
  <cols>
    <col min="2" max="2" width="13.25390625" style="0" customWidth="1"/>
    <col min="3" max="3" width="16.625" style="0" customWidth="1"/>
    <col min="4" max="4" width="16.25390625" style="0" customWidth="1"/>
    <col min="5" max="5" width="17.375" style="0" customWidth="1"/>
    <col min="6" max="6" width="13.75390625" style="0" customWidth="1"/>
  </cols>
  <sheetData>
    <row r="1" spans="1:6" ht="15">
      <c r="A1" s="95" t="s">
        <v>66</v>
      </c>
      <c r="B1" s="95"/>
      <c r="C1" s="95"/>
      <c r="D1" s="95"/>
      <c r="E1" s="95"/>
      <c r="F1" s="95"/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5">
      <c r="D5" s="76" t="s">
        <v>70</v>
      </c>
    </row>
    <row r="6" spans="1:6" ht="12.75">
      <c r="A6" s="94" t="s">
        <v>26</v>
      </c>
      <c r="B6" s="94"/>
      <c r="C6" s="94"/>
      <c r="D6" s="94"/>
      <c r="E6" s="94"/>
      <c r="F6" s="94"/>
    </row>
    <row r="7" spans="1:6" ht="12.75">
      <c r="A7" s="94" t="s">
        <v>27</v>
      </c>
      <c r="B7" s="94"/>
      <c r="C7" s="94"/>
      <c r="D7" s="94"/>
      <c r="E7" s="94"/>
      <c r="F7" s="94"/>
    </row>
    <row r="8" spans="1:6" ht="12.75">
      <c r="A8" s="94" t="s">
        <v>71</v>
      </c>
      <c r="B8" s="94"/>
      <c r="C8" s="94"/>
      <c r="D8" s="94"/>
      <c r="E8" s="94"/>
      <c r="F8" s="94"/>
    </row>
    <row r="9" spans="1:6" ht="38.25">
      <c r="A9" s="77" t="s">
        <v>28</v>
      </c>
      <c r="B9" s="77" t="s">
        <v>72</v>
      </c>
      <c r="C9" s="77" t="s">
        <v>73</v>
      </c>
      <c r="D9" s="77" t="s">
        <v>74</v>
      </c>
      <c r="E9" s="77" t="s">
        <v>75</v>
      </c>
      <c r="F9" s="77" t="s">
        <v>29</v>
      </c>
    </row>
    <row r="10" spans="1:6" ht="15">
      <c r="A10" s="78" t="s">
        <v>30</v>
      </c>
      <c r="B10" s="78">
        <v>552</v>
      </c>
      <c r="C10" s="78">
        <v>545.7</v>
      </c>
      <c r="D10" s="78">
        <f>B10-C10</f>
        <v>6.2999999999999545</v>
      </c>
      <c r="E10" s="78">
        <f>880.24-152.71</f>
        <v>727.53</v>
      </c>
      <c r="F10" s="78">
        <f>C10-E10</f>
        <v>-181.82999999999993</v>
      </c>
    </row>
    <row r="12" ht="15">
      <c r="A12" t="s">
        <v>76</v>
      </c>
    </row>
    <row r="13" ht="12.75">
      <c r="A13" t="s">
        <v>77</v>
      </c>
    </row>
    <row r="14" ht="12.75">
      <c r="A14" t="s">
        <v>78</v>
      </c>
    </row>
    <row r="15" ht="12.75">
      <c r="A15" t="s">
        <v>79</v>
      </c>
    </row>
    <row r="16" ht="12.75">
      <c r="A16" t="s">
        <v>80</v>
      </c>
    </row>
    <row r="17" spans="1:3" ht="12.75">
      <c r="A17" t="s">
        <v>81</v>
      </c>
      <c r="C17" s="17"/>
    </row>
    <row r="18" spans="1:3" ht="12.75">
      <c r="A18" t="s">
        <v>82</v>
      </c>
      <c r="C18" s="17"/>
    </row>
    <row r="19" spans="1:3" ht="12.75">
      <c r="A19" t="s">
        <v>83</v>
      </c>
      <c r="C19" s="17"/>
    </row>
    <row r="20" ht="12.75">
      <c r="A20" t="s">
        <v>84</v>
      </c>
    </row>
  </sheetData>
  <sheetProtection/>
  <mergeCells count="4">
    <mergeCell ref="A8:F8"/>
    <mergeCell ref="A1:F1"/>
    <mergeCell ref="A6:F6"/>
    <mergeCell ref="A7:F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5.625" style="0" customWidth="1"/>
    <col min="2" max="2" width="18.00390625" style="0" customWidth="1"/>
    <col min="3" max="3" width="48.125" style="0" customWidth="1"/>
    <col min="4" max="4" width="19.00390625" style="0" customWidth="1"/>
    <col min="5" max="5" width="18.875" style="0" customWidth="1"/>
    <col min="6" max="6" width="17.25390625" style="0" customWidth="1"/>
    <col min="7" max="7" width="19.125" style="0" customWidth="1"/>
    <col min="8" max="8" width="20.625" style="0" hidden="1" customWidth="1"/>
  </cols>
  <sheetData>
    <row r="1" spans="1:8" ht="30.75" customHeight="1">
      <c r="A1" s="96" t="s">
        <v>85</v>
      </c>
      <c r="B1" s="96"/>
      <c r="C1" s="96"/>
      <c r="D1" s="96"/>
      <c r="E1" s="96"/>
      <c r="F1" s="96"/>
      <c r="G1" s="96"/>
      <c r="H1" s="3"/>
    </row>
    <row r="2" spans="1:7" ht="29.25" customHeight="1" thickBot="1">
      <c r="A2" s="97"/>
      <c r="B2" s="97"/>
      <c r="C2" s="97"/>
      <c r="D2" s="97"/>
      <c r="E2" s="97"/>
      <c r="F2" s="97"/>
      <c r="G2" s="97"/>
    </row>
    <row r="3" spans="1:8" ht="13.5" thickBot="1">
      <c r="A3" s="4"/>
      <c r="B3" s="5"/>
      <c r="C3" s="6"/>
      <c r="D3" s="5"/>
      <c r="E3" s="7"/>
      <c r="F3" s="98" t="s">
        <v>31</v>
      </c>
      <c r="G3" s="99"/>
      <c r="H3" s="5"/>
    </row>
    <row r="4" spans="1:8" ht="12.75">
      <c r="A4" s="8" t="s">
        <v>32</v>
      </c>
      <c r="B4" s="9" t="s">
        <v>33</v>
      </c>
      <c r="C4" s="10" t="s">
        <v>34</v>
      </c>
      <c r="D4" s="9" t="s">
        <v>35</v>
      </c>
      <c r="E4" s="11" t="s">
        <v>36</v>
      </c>
      <c r="F4" s="12"/>
      <c r="G4" s="12"/>
      <c r="H4" s="12" t="s">
        <v>37</v>
      </c>
    </row>
    <row r="5" spans="1:8" ht="12.75">
      <c r="A5" s="8" t="s">
        <v>38</v>
      </c>
      <c r="B5" s="9"/>
      <c r="C5" s="10"/>
      <c r="D5" s="9" t="s">
        <v>39</v>
      </c>
      <c r="E5" s="13" t="s">
        <v>40</v>
      </c>
      <c r="F5" s="9" t="s">
        <v>41</v>
      </c>
      <c r="G5" s="9" t="s">
        <v>42</v>
      </c>
      <c r="H5" s="9"/>
    </row>
    <row r="6" spans="1:8" ht="12.75">
      <c r="A6" s="8"/>
      <c r="B6" s="9"/>
      <c r="C6" s="10"/>
      <c r="D6" s="9" t="s">
        <v>43</v>
      </c>
      <c r="E6" s="14"/>
      <c r="F6" s="9" t="s">
        <v>44</v>
      </c>
      <c r="G6" s="9" t="s">
        <v>45</v>
      </c>
      <c r="H6" s="15"/>
    </row>
    <row r="7" spans="1:8" ht="12.75">
      <c r="A7" s="16"/>
      <c r="B7" s="15"/>
      <c r="C7" s="17"/>
      <c r="D7" s="15"/>
      <c r="E7" s="14"/>
      <c r="F7" s="15"/>
      <c r="G7" s="9" t="s">
        <v>46</v>
      </c>
      <c r="H7" s="15"/>
    </row>
    <row r="8" spans="1:8" ht="13.5" thickBot="1">
      <c r="A8" s="18"/>
      <c r="B8" s="19"/>
      <c r="C8" s="20"/>
      <c r="D8" s="19"/>
      <c r="E8" s="21"/>
      <c r="F8" s="19"/>
      <c r="G8" s="19"/>
      <c r="H8" s="19"/>
    </row>
    <row r="9" spans="1:8" ht="12.75">
      <c r="A9" s="5"/>
      <c r="B9" s="7"/>
      <c r="C9" s="4"/>
      <c r="D9" s="5"/>
      <c r="E9" s="7"/>
      <c r="F9" s="7"/>
      <c r="G9" s="7"/>
      <c r="H9" s="7"/>
    </row>
    <row r="10" spans="1:8" ht="12.75">
      <c r="A10" s="9">
        <v>1</v>
      </c>
      <c r="B10" s="14" t="s">
        <v>47</v>
      </c>
      <c r="C10" s="8" t="s">
        <v>86</v>
      </c>
      <c r="D10" s="9" t="s">
        <v>48</v>
      </c>
      <c r="E10" s="79">
        <v>926.931</v>
      </c>
      <c r="F10" s="79">
        <f>+E10*5/100</f>
        <v>46.34655000000001</v>
      </c>
      <c r="G10" s="79">
        <f>+E10-F10</f>
        <v>880.5844500000001</v>
      </c>
      <c r="H10" s="13"/>
    </row>
    <row r="11" spans="1:8" ht="12.75">
      <c r="A11" s="9"/>
      <c r="B11" s="14"/>
      <c r="C11" s="8" t="s">
        <v>87</v>
      </c>
      <c r="D11" s="9" t="s">
        <v>88</v>
      </c>
      <c r="E11" s="79">
        <v>1543.96</v>
      </c>
      <c r="F11" s="79">
        <f>+E11*5/100</f>
        <v>77.19800000000001</v>
      </c>
      <c r="G11" s="79">
        <f>+E11-F11</f>
        <v>1466.762</v>
      </c>
      <c r="H11" s="13"/>
    </row>
    <row r="12" spans="1:8" ht="12.75">
      <c r="A12" s="9"/>
      <c r="B12" s="14"/>
      <c r="C12" s="10" t="s">
        <v>89</v>
      </c>
      <c r="D12" s="9" t="s">
        <v>90</v>
      </c>
      <c r="E12" s="79">
        <v>23.03</v>
      </c>
      <c r="F12" s="79">
        <f>+E12</f>
        <v>23.03</v>
      </c>
      <c r="G12" s="79">
        <f>+E12-F12</f>
        <v>0</v>
      </c>
      <c r="H12" s="13"/>
    </row>
    <row r="13" spans="1:8" ht="12.75">
      <c r="A13" s="9"/>
      <c r="B13" s="14"/>
      <c r="C13" s="8" t="s">
        <v>91</v>
      </c>
      <c r="D13" s="9"/>
      <c r="E13" s="79">
        <v>24.709</v>
      </c>
      <c r="F13" s="79">
        <f>+E13*5/100</f>
        <v>1.23545</v>
      </c>
      <c r="G13" s="79">
        <f>+E13-F13</f>
        <v>23.47355</v>
      </c>
      <c r="H13" s="13"/>
    </row>
    <row r="14" spans="1:8" ht="12.75">
      <c r="A14" s="9"/>
      <c r="B14" s="14"/>
      <c r="C14" s="8"/>
      <c r="D14" s="9"/>
      <c r="E14" s="80"/>
      <c r="F14" s="25"/>
      <c r="G14" s="79"/>
      <c r="H14" s="22"/>
    </row>
    <row r="15" spans="1:8" ht="12.75">
      <c r="A15" s="9"/>
      <c r="B15" s="14"/>
      <c r="C15" s="23" t="s">
        <v>49</v>
      </c>
      <c r="D15" s="24"/>
      <c r="E15" s="81">
        <f>SUM(E10:E14)</f>
        <v>2518.63</v>
      </c>
      <c r="F15" s="81">
        <f>SUM(F10:F14)</f>
        <v>147.81</v>
      </c>
      <c r="G15" s="81">
        <f>SUM(G10:G14)</f>
        <v>2370.82</v>
      </c>
      <c r="H15" s="13"/>
    </row>
    <row r="16" spans="1:8" ht="13.5" thickBot="1">
      <c r="A16" s="25"/>
      <c r="B16" s="26"/>
      <c r="C16" s="27"/>
      <c r="D16" s="28"/>
      <c r="E16" s="22"/>
      <c r="F16" s="22"/>
      <c r="G16" s="22"/>
      <c r="H16" s="22"/>
    </row>
    <row r="17" spans="1:8" ht="12.75">
      <c r="A17" s="5"/>
      <c r="B17" s="7"/>
      <c r="C17" s="29"/>
      <c r="D17" s="29"/>
      <c r="E17" s="29"/>
      <c r="F17" s="29"/>
      <c r="G17" s="29"/>
      <c r="H17" s="29"/>
    </row>
    <row r="18" spans="1:8" ht="12.75">
      <c r="A18" s="15"/>
      <c r="B18" s="30" t="s">
        <v>13</v>
      </c>
      <c r="C18" s="31"/>
      <c r="D18" s="31"/>
      <c r="E18" s="82">
        <f>E15</f>
        <v>2518.63</v>
      </c>
      <c r="F18" s="82">
        <f>F15</f>
        <v>147.81</v>
      </c>
      <c r="G18" s="82">
        <f>G15</f>
        <v>2370.82</v>
      </c>
      <c r="H18" s="32">
        <f>H15</f>
        <v>0</v>
      </c>
    </row>
    <row r="19" spans="1:8" ht="13.5" thickBot="1">
      <c r="A19" s="19"/>
      <c r="B19" s="21"/>
      <c r="C19" s="33"/>
      <c r="D19" s="33"/>
      <c r="E19" s="34"/>
      <c r="F19" s="34"/>
      <c r="G19" s="34"/>
      <c r="H19" s="34"/>
    </row>
    <row r="20" spans="1:8" ht="12.75">
      <c r="A20" s="17"/>
      <c r="B20" s="17"/>
      <c r="C20" s="35"/>
      <c r="D20" s="35"/>
      <c r="E20" s="10"/>
      <c r="F20" s="10"/>
      <c r="G20" s="10"/>
      <c r="H20" s="10"/>
    </row>
    <row r="21" spans="1:8" ht="12.75">
      <c r="A21" s="17"/>
      <c r="B21" s="17"/>
      <c r="C21" s="35"/>
      <c r="D21" s="35"/>
      <c r="E21" s="10"/>
      <c r="F21" s="10"/>
      <c r="G21" s="10"/>
      <c r="H21" s="10"/>
    </row>
    <row r="22" spans="1:8" ht="60">
      <c r="A22" s="36" t="s">
        <v>50</v>
      </c>
      <c r="B22" s="36" t="s">
        <v>92</v>
      </c>
      <c r="C22" s="36" t="s">
        <v>93</v>
      </c>
      <c r="D22" s="36" t="s">
        <v>94</v>
      </c>
      <c r="E22" s="37" t="s">
        <v>52</v>
      </c>
      <c r="F22" s="36" t="s">
        <v>51</v>
      </c>
      <c r="G22" s="38"/>
      <c r="H22" s="10"/>
    </row>
    <row r="23" spans="1:8" ht="15">
      <c r="A23" s="39">
        <v>1</v>
      </c>
      <c r="B23" s="40">
        <v>1786.67</v>
      </c>
      <c r="C23" s="40">
        <v>126901.92</v>
      </c>
      <c r="D23" s="40">
        <v>113062.74</v>
      </c>
      <c r="E23" s="40">
        <v>39600</v>
      </c>
      <c r="F23" s="40">
        <f>+B23+C23-D23</f>
        <v>15625.849999999991</v>
      </c>
      <c r="G23" s="41"/>
      <c r="H23" s="10"/>
    </row>
    <row r="24" spans="1:8" ht="15">
      <c r="A24" s="42"/>
      <c r="B24" s="41"/>
      <c r="C24" s="41"/>
      <c r="D24" s="41"/>
      <c r="E24" s="41"/>
      <c r="F24" s="41"/>
      <c r="G24" s="41"/>
      <c r="H24" s="10"/>
    </row>
    <row r="25" spans="1:8" ht="75">
      <c r="A25" s="36" t="s">
        <v>50</v>
      </c>
      <c r="B25" s="36" t="s">
        <v>95</v>
      </c>
      <c r="C25" s="36" t="s">
        <v>96</v>
      </c>
      <c r="D25" s="36" t="s">
        <v>54</v>
      </c>
      <c r="E25" s="36" t="s">
        <v>53</v>
      </c>
      <c r="F25" s="41"/>
      <c r="G25" s="41"/>
      <c r="H25" s="10"/>
    </row>
    <row r="26" spans="1:8" ht="15">
      <c r="A26" s="43">
        <v>1</v>
      </c>
      <c r="B26" s="44">
        <v>17937.26</v>
      </c>
      <c r="C26" s="44">
        <f>+D23+E23</f>
        <v>152662.74</v>
      </c>
      <c r="D26" s="44">
        <v>147810</v>
      </c>
      <c r="E26" s="44">
        <f>+B26+C26-D26</f>
        <v>22790</v>
      </c>
      <c r="F26" s="41"/>
      <c r="G26" s="41"/>
      <c r="H26" s="10"/>
    </row>
    <row r="27" spans="1:8" ht="15">
      <c r="A27" s="42"/>
      <c r="B27" s="41"/>
      <c r="C27" s="41"/>
      <c r="D27" s="41"/>
      <c r="E27" s="41"/>
      <c r="F27" s="41"/>
      <c r="G27" s="41"/>
      <c r="H27" s="10"/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2011-03-25T07:19:09Z</dcterms:created>
  <dcterms:modified xsi:type="dcterms:W3CDTF">2012-04-28T05:59:34Z</dcterms:modified>
  <cp:category/>
  <cp:version/>
  <cp:contentType/>
  <cp:contentStatus/>
</cp:coreProperties>
</file>