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<sst xmlns="http://schemas.openxmlformats.org/spreadsheetml/2006/main" count="111" uniqueCount="102">
  <si>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</si>
  <si>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</si>
  <si>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</si>
  <si>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15/1 по ул. Молодцова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</si>
  <si>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</si>
  <si>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</si>
  <si>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</si>
  <si>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</si>
  <si>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</si>
  <si>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</si>
  <si>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</si>
  <si>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</si>
  <si>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</si>
  <si>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>ООО"ЦБИ"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</si>
  <si>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</si>
  <si>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</si>
  <si>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</si>
  <si>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</si>
  <si>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</si>
  <si>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</si>
  <si>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</si>
  <si>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</si>
  <si>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Н/2008-22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</si>
  <si>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</si>
  <si>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</si>
  <si>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</si>
  <si>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</si>
  <si>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</si>
  <si>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</si>
  <si>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</si>
  <si>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</si>
  <si>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</si>
  <si>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</si>
  <si>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ООО"ПСФ"Энергорос"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</si>
  <si>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</si>
  <si>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</si>
  <si>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</si>
  <si>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</si>
  <si>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Общая задолженность по дому  на 01.01.2011г.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</si>
  <si>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</si>
  <si>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</si>
  <si>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</si>
  <si>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</si>
  <si>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15/1 по ул. Молодцова с 01.01.2010г. по 31.12.2010г.</t>
  </si>
  <si>
    <t>№                             п/п</t>
  </si>
  <si>
    <t>Остаток на 01.01.2010г., тыс.руб.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</si>
  <si>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</si>
  <si>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</si>
  <si>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</si>
  <si>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</si>
  <si>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01.01.2011г.,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</si>
  <si>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</si>
  <si>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</si>
  <si>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95.99 </t>
    </r>
    <r>
      <rPr>
        <sz val="10"/>
        <rFont val="Arial Cyr"/>
        <family val="0"/>
      </rPr>
      <t>тыс.рублей, в том числе:</t>
    </r>
  </si>
  <si>
    <t>ремонт системы ЦО, ГВС, ХВС - 13.43 т.р.</t>
  </si>
  <si>
    <t>замена задвижек, кранов - 7.18 т.р.</t>
  </si>
  <si>
    <t>содержание аварийной службы - 32.51 т.р.</t>
  </si>
  <si>
    <t>пожарная декларация - 14.04 т.р.</t>
  </si>
  <si>
    <t>окраска газ.труб, задвижек, ограждений и перил - 10.57 т.р.</t>
  </si>
  <si>
    <t>установка термометра в ТУ - 2.87 т.р.</t>
  </si>
  <si>
    <t>ремонт коммунального освещения  - 6.03 т.р.</t>
  </si>
  <si>
    <t>очистка кровли и козырька от снега - 4.77 т.р.</t>
  </si>
  <si>
    <t>прочее - 4.59 т.р.</t>
  </si>
  <si>
    <t>Отчет о реализации программы капитального ремонта жилого фонда ООО "УЮТ-СЕРВИС" в соответствии с ФЗ № 185 за период с 01 января 2010г. по 31 декабря 2010г.  по адресу г.Сертолово, ул. Молодцова, д. 15/1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</si>
  <si>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</si>
  <si>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</si>
  <si>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</si>
  <si>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</si>
  <si>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</si>
  <si>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</si>
  <si>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</si>
  <si>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</si>
  <si>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</si>
  <si>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</si>
  <si>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</si>
  <si>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</si>
  <si>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</si>
  <si>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</si>
  <si>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</si>
  <si>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ул.Молодцова, д.15/1</t>
  </si>
  <si>
    <t>установка прибора учета эл.энергии</t>
  </si>
  <si>
    <t>2 шт.</t>
  </si>
  <si>
    <t>герметизация швов</t>
  </si>
  <si>
    <t>554 м.п.</t>
  </si>
  <si>
    <t>замена редуктора</t>
  </si>
  <si>
    <t>подъезд №2</t>
  </si>
  <si>
    <t>замена светильника, динамика</t>
  </si>
  <si>
    <t>подъезд № 1-3</t>
  </si>
  <si>
    <t>ремонт козырька</t>
  </si>
  <si>
    <t>1,8 кв.м</t>
  </si>
  <si>
    <t>Всего</t>
  </si>
  <si>
    <t>№ п/п</t>
  </si>
  <si>
    <t>Задолженность населения на 01.01.2010г., руб.</t>
  </si>
  <si>
    <t>Начислено за 2010 год, руб.</t>
  </si>
  <si>
    <t>Оплачено населением за 2010 год, руб.</t>
  </si>
  <si>
    <t>Доля МО Сертолово, руб.</t>
  </si>
  <si>
    <t>Задолженность населения на 01.01.2011г., руб.</t>
  </si>
  <si>
    <t>Остаток средств  на лицевом счете на 01.01.2010г., руб.</t>
  </si>
  <si>
    <t>Оплачено населением и МО Сертолово за 2010 год, руб.</t>
  </si>
  <si>
    <t>Израсходованно, руб.</t>
  </si>
  <si>
    <t>Остаток средств  на лицевом счете на 01.01.2011г., руб.</t>
  </si>
  <si>
    <t>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</si>
</sst>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right" vertical="top" wrapText="1"/>
    </xf>
    <xf numFmtId="4" fontId="9" fillId="0" borderId="15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right" vertical="top" wrapText="1"/>
    </xf>
    <xf numFmtId="4" fontId="9" fillId="0" borderId="12" xfId="0" applyNumberFormat="1" applyFont="1" applyBorder="1" applyAlignment="1">
      <alignment vertical="top" wrapText="1"/>
    </xf>
    <xf numFmtId="4" fontId="9" fillId="0" borderId="12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4" fontId="12" fillId="0" borderId="15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12" fillId="33" borderId="16" xfId="0" applyFont="1" applyFill="1" applyBorder="1" applyAlignment="1">
      <alignment horizontal="center" vertical="top"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0" fontId="35" fillId="0" borderId="0" xfId="52">
      <alignment/>
      <protection/>
    </xf>
    <xf numFmtId="0" fontId="35" fillId="0" borderId="19" xfId="52" applyBorder="1" applyAlignment="1">
      <alignment horizontal="center" vertical="center" wrapText="1"/>
      <protection/>
    </xf>
    <xf numFmtId="0" fontId="35" fillId="0" borderId="19" xfId="52" applyFont="1" applyBorder="1" applyAlignment="1">
      <alignment horizontal="center" vertical="center" wrapText="1"/>
      <protection/>
    </xf>
    <xf numFmtId="0" fontId="43" fillId="0" borderId="19" xfId="52" applyFont="1" applyBorder="1" applyAlignment="1">
      <alignment horizontal="center" vertical="center"/>
      <protection/>
    </xf>
    <xf numFmtId="0" fontId="35" fillId="0" borderId="0" xfId="52" applyBorder="1">
      <alignment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9" fontId="0" fillId="0" borderId="2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2" fontId="16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16" fillId="0" borderId="26" xfId="0" applyFont="1" applyBorder="1" applyAlignment="1">
      <alignment/>
    </xf>
    <xf numFmtId="2" fontId="16" fillId="0" borderId="23" xfId="0" applyNumberFormat="1" applyFont="1" applyBorder="1" applyAlignment="1">
      <alignment horizontal="center"/>
    </xf>
    <xf numFmtId="2" fontId="16" fillId="0" borderId="26" xfId="61" applyNumberFormat="1" applyFont="1" applyBorder="1" applyAlignment="1">
      <alignment horizontal="center"/>
    </xf>
    <xf numFmtId="2" fontId="16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4" fontId="19" fillId="0" borderId="19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4" fontId="19" fillId="0" borderId="19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5" fillId="0" borderId="0" xfId="52" applyAlignment="1">
      <alignment horizontal="center"/>
      <protection/>
    </xf>
    <xf numFmtId="0" fontId="43" fillId="0" borderId="0" xfId="52" applyFont="1" applyAlignment="1">
      <alignment horizontal="center"/>
      <protection/>
    </xf>
    <xf numFmtId="0" fontId="18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1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6.00390625" style="36" customWidth="1"/>
    <col min="4" max="4" width="13.625" style="36" customWidth="1"/>
    <col min="5" max="5" width="11.75390625" style="36" customWidth="1"/>
    <col min="6" max="6" width="13.00390625" style="36" customWidth="1"/>
    <col min="7" max="7" width="14.25390625" style="36" customWidth="1"/>
    <col min="8" max="8" width="13.375" style="36" customWidth="1"/>
    <col min="9" max="9" width="22.75390625" style="36" customWidth="1"/>
    <col min="10" max="10" width="10.125" style="0" bestFit="1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2"/>
      <c r="D3" s="3"/>
      <c r="E3" s="4"/>
      <c r="F3" s="4"/>
      <c r="G3" s="4"/>
      <c r="H3" s="4"/>
      <c r="I3" s="5"/>
    </row>
    <row r="4" spans="3:9" ht="12.75" customHeight="1" hidden="1">
      <c r="C4" s="6"/>
      <c r="D4" s="6"/>
      <c r="E4" s="7"/>
      <c r="F4" s="7"/>
      <c r="G4" s="7"/>
      <c r="H4" s="7"/>
      <c r="I4" s="7"/>
    </row>
    <row r="5" spans="3:9" ht="14.25">
      <c r="C5" s="84" t="s">
        <v>1</v>
      </c>
      <c r="D5" s="84"/>
      <c r="E5" s="84"/>
      <c r="F5" s="84"/>
      <c r="G5" s="84"/>
      <c r="H5" s="84"/>
      <c r="I5" s="84"/>
    </row>
    <row r="6" spans="3:9" ht="12.75">
      <c r="C6" s="85" t="s">
        <v>2</v>
      </c>
      <c r="D6" s="85"/>
      <c r="E6" s="85"/>
      <c r="F6" s="85"/>
      <c r="G6" s="85"/>
      <c r="H6" s="85"/>
      <c r="I6" s="85"/>
    </row>
    <row r="7" spans="3:9" ht="13.5" thickBot="1">
      <c r="C7" s="85" t="s">
        <v>3</v>
      </c>
      <c r="D7" s="85"/>
      <c r="E7" s="85"/>
      <c r="F7" s="85"/>
      <c r="G7" s="85"/>
      <c r="H7" s="85"/>
      <c r="I7" s="85"/>
    </row>
    <row r="8" spans="3:9" ht="6" customHeight="1" hidden="1" thickBot="1">
      <c r="C8" s="86"/>
      <c r="D8" s="86"/>
      <c r="E8" s="86"/>
      <c r="F8" s="86"/>
      <c r="G8" s="86"/>
      <c r="H8" s="86"/>
      <c r="I8" s="86"/>
    </row>
    <row r="9" spans="3:9" ht="50.25" customHeight="1" thickBot="1">
      <c r="C9" s="8" t="s">
        <v>4</v>
      </c>
      <c r="D9" s="9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9" t="s">
        <v>10</v>
      </c>
    </row>
    <row r="10" spans="3:9" ht="12" customHeight="1" thickBot="1">
      <c r="C10" s="87" t="s">
        <v>11</v>
      </c>
      <c r="D10" s="88"/>
      <c r="E10" s="88"/>
      <c r="F10" s="88"/>
      <c r="G10" s="88"/>
      <c r="H10" s="88"/>
      <c r="I10" s="89"/>
    </row>
    <row r="11" spans="3:9" ht="13.5" customHeight="1" thickBot="1">
      <c r="C11" s="11" t="s">
        <v>12</v>
      </c>
      <c r="D11" s="12">
        <v>78505.3899999999</v>
      </c>
      <c r="E11" s="13">
        <f>1365715.33+126617</f>
        <v>1492332.33</v>
      </c>
      <c r="F11" s="13">
        <v>1440335.87</v>
      </c>
      <c r="G11" s="13">
        <f>+F11</f>
        <v>1440335.87</v>
      </c>
      <c r="H11" s="13">
        <f>+D11+E11-F11</f>
        <v>130501.84999999986</v>
      </c>
      <c r="I11" s="90" t="s">
        <v>13</v>
      </c>
    </row>
    <row r="12" spans="3:9" ht="13.5" customHeight="1" thickBot="1">
      <c r="C12" s="11" t="s">
        <v>14</v>
      </c>
      <c r="D12" s="12">
        <v>56769.929999999935</v>
      </c>
      <c r="E12" s="14">
        <f>703275.29-38723.74</f>
        <v>664551.55</v>
      </c>
      <c r="F12" s="14">
        <v>624643.92</v>
      </c>
      <c r="G12" s="13">
        <f>+F12</f>
        <v>624643.92</v>
      </c>
      <c r="H12" s="13">
        <f>+D12+E12-F12</f>
        <v>96677.55999999994</v>
      </c>
      <c r="I12" s="91"/>
    </row>
    <row r="13" spans="3:9" ht="13.5" customHeight="1" thickBot="1">
      <c r="C13" s="11" t="s">
        <v>15</v>
      </c>
      <c r="D13" s="12">
        <v>14700.559999999998</v>
      </c>
      <c r="E13" s="14">
        <f>425746.02-2367.96</f>
        <v>423378.06</v>
      </c>
      <c r="F13" s="14">
        <v>388943.65</v>
      </c>
      <c r="G13" s="13">
        <f>+F13</f>
        <v>388943.65</v>
      </c>
      <c r="H13" s="13">
        <f>+D13+E13-F13</f>
        <v>49134.96999999997</v>
      </c>
      <c r="I13" s="90" t="s">
        <v>16</v>
      </c>
    </row>
    <row r="14" spans="3:9" ht="13.5" customHeight="1" thickBot="1">
      <c r="C14" s="11" t="s">
        <v>17</v>
      </c>
      <c r="D14" s="12">
        <v>8607.179999999993</v>
      </c>
      <c r="E14" s="14">
        <f>142354.45-791.78+58262.48-3159.7</f>
        <v>196665.45</v>
      </c>
      <c r="F14" s="14">
        <f>51345.27+129621.97</f>
        <v>180967.24</v>
      </c>
      <c r="G14" s="13">
        <f>+F14</f>
        <v>180967.24</v>
      </c>
      <c r="H14" s="13">
        <f>+D14+E14-F14</f>
        <v>24305.390000000014</v>
      </c>
      <c r="I14" s="92"/>
    </row>
    <row r="15" spans="3:9" ht="13.5" thickBot="1">
      <c r="C15" s="11" t="s">
        <v>18</v>
      </c>
      <c r="D15" s="15">
        <f>SUM(D11:D14)</f>
        <v>158583.05999999982</v>
      </c>
      <c r="E15" s="15">
        <f>SUM(E11:E14)</f>
        <v>2776927.39</v>
      </c>
      <c r="F15" s="15">
        <f>SUM(F11:F14)</f>
        <v>2634890.6799999997</v>
      </c>
      <c r="G15" s="15">
        <f>SUM(G11:G14)</f>
        <v>2634890.6799999997</v>
      </c>
      <c r="H15" s="15">
        <f>SUM(H11:H14)</f>
        <v>300619.7699999998</v>
      </c>
      <c r="I15" s="11"/>
    </row>
    <row r="16" spans="3:9" ht="13.5" customHeight="1" thickBot="1">
      <c r="C16" s="93" t="s">
        <v>19</v>
      </c>
      <c r="D16" s="93"/>
      <c r="E16" s="93"/>
      <c r="F16" s="93"/>
      <c r="G16" s="93"/>
      <c r="H16" s="93"/>
      <c r="I16" s="93"/>
    </row>
    <row r="17" spans="3:9" ht="38.25" customHeight="1" thickBot="1">
      <c r="C17" s="16" t="s">
        <v>4</v>
      </c>
      <c r="D17" s="9" t="s">
        <v>5</v>
      </c>
      <c r="E17" s="10" t="s">
        <v>6</v>
      </c>
      <c r="F17" s="10" t="s">
        <v>7</v>
      </c>
      <c r="G17" s="10" t="s">
        <v>8</v>
      </c>
      <c r="H17" s="10" t="s">
        <v>9</v>
      </c>
      <c r="I17" s="17" t="s">
        <v>20</v>
      </c>
    </row>
    <row r="18" spans="3:9" ht="16.5" customHeight="1" thickBot="1">
      <c r="C18" s="8" t="s">
        <v>21</v>
      </c>
      <c r="D18" s="18">
        <v>49653.93000000005</v>
      </c>
      <c r="E18" s="19">
        <f>798058.05-135.46</f>
        <v>797922.5900000001</v>
      </c>
      <c r="F18" s="19">
        <v>770359.6</v>
      </c>
      <c r="G18" s="19">
        <f aca="true" t="shared" si="0" ref="G18:G25">+F18</f>
        <v>770359.6</v>
      </c>
      <c r="H18" s="19">
        <f>+D18+E18-F18</f>
        <v>77216.92000000016</v>
      </c>
      <c r="I18" s="94" t="s">
        <v>22</v>
      </c>
    </row>
    <row r="19" spans="3:10" ht="20.25" customHeight="1" thickBot="1">
      <c r="C19" s="11" t="s">
        <v>23</v>
      </c>
      <c r="D19" s="12">
        <v>19738.76999999996</v>
      </c>
      <c r="E19" s="13">
        <f>273597.03-46.45</f>
        <v>273550.58</v>
      </c>
      <c r="F19" s="13">
        <v>265341.84</v>
      </c>
      <c r="G19" s="20">
        <v>95987.94</v>
      </c>
      <c r="H19" s="19">
        <f aca="true" t="shared" si="1" ref="H19:H25">+D19+E19-F19</f>
        <v>27947.50999999995</v>
      </c>
      <c r="I19" s="91"/>
      <c r="J19" s="21"/>
    </row>
    <row r="20" spans="3:9" ht="15" customHeight="1" thickBot="1">
      <c r="C20" s="16" t="s">
        <v>24</v>
      </c>
      <c r="D20" s="22">
        <v>7660.200000000001</v>
      </c>
      <c r="E20" s="13">
        <f>272314.5-55.23</f>
        <v>272259.27</v>
      </c>
      <c r="F20" s="13">
        <v>261447.15</v>
      </c>
      <c r="G20" s="20">
        <f>8.07*1000+549.05*1000</f>
        <v>557120</v>
      </c>
      <c r="H20" s="19">
        <f t="shared" si="1"/>
        <v>18472.320000000036</v>
      </c>
      <c r="I20" s="23"/>
    </row>
    <row r="21" spans="3:9" ht="23.25" thickBot="1">
      <c r="C21" s="11" t="s">
        <v>25</v>
      </c>
      <c r="D21" s="12">
        <v>8418.990000000005</v>
      </c>
      <c r="E21" s="13">
        <f>130933.41-22.85</f>
        <v>130910.56</v>
      </c>
      <c r="F21" s="13">
        <v>126809.67</v>
      </c>
      <c r="G21" s="19">
        <f t="shared" si="0"/>
        <v>126809.67</v>
      </c>
      <c r="H21" s="19">
        <f t="shared" si="1"/>
        <v>12519.87999999999</v>
      </c>
      <c r="I21" s="24" t="s">
        <v>26</v>
      </c>
    </row>
    <row r="22" spans="3:9" ht="13.5" thickBot="1">
      <c r="C22" s="11" t="s">
        <v>27</v>
      </c>
      <c r="D22" s="12">
        <v>8013.289999999994</v>
      </c>
      <c r="E22" s="13">
        <f>192659.11-32.7</f>
        <v>192626.40999999997</v>
      </c>
      <c r="F22" s="13">
        <v>183266.19</v>
      </c>
      <c r="G22" s="19">
        <f t="shared" si="0"/>
        <v>183266.19</v>
      </c>
      <c r="H22" s="19">
        <f t="shared" si="1"/>
        <v>17373.50999999995</v>
      </c>
      <c r="I22" s="24" t="s">
        <v>28</v>
      </c>
    </row>
    <row r="23" spans="3:9" ht="26.25" customHeight="1" thickBot="1">
      <c r="C23" s="11" t="s">
        <v>29</v>
      </c>
      <c r="D23" s="12">
        <v>663.880000000001</v>
      </c>
      <c r="E23" s="14">
        <f>10847.91-1.84</f>
        <v>10846.07</v>
      </c>
      <c r="F23" s="14">
        <v>10473.71</v>
      </c>
      <c r="G23" s="19">
        <f t="shared" si="0"/>
        <v>10473.71</v>
      </c>
      <c r="H23" s="19">
        <f t="shared" si="1"/>
        <v>1036.2400000000016</v>
      </c>
      <c r="I23" s="24" t="s">
        <v>30</v>
      </c>
    </row>
    <row r="24" spans="3:9" ht="25.5" customHeight="1" thickBot="1">
      <c r="C24" s="16" t="s">
        <v>31</v>
      </c>
      <c r="D24" s="12">
        <v>0</v>
      </c>
      <c r="E24" s="14">
        <f>132189.09-2831.38</f>
        <v>129357.70999999999</v>
      </c>
      <c r="F24" s="14">
        <v>117924.19</v>
      </c>
      <c r="G24" s="19">
        <f t="shared" si="0"/>
        <v>117924.19</v>
      </c>
      <c r="H24" s="19">
        <f t="shared" si="1"/>
        <v>11433.51999999999</v>
      </c>
      <c r="I24" s="24"/>
    </row>
    <row r="25" spans="3:9" ht="14.25" customHeight="1" thickBot="1">
      <c r="C25" s="11" t="s">
        <v>32</v>
      </c>
      <c r="D25" s="12">
        <v>2294.0399999999972</v>
      </c>
      <c r="E25" s="14">
        <f>32534.13-5.52</f>
        <v>32528.61</v>
      </c>
      <c r="F25" s="14">
        <v>31597.3</v>
      </c>
      <c r="G25" s="19">
        <f t="shared" si="0"/>
        <v>31597.3</v>
      </c>
      <c r="H25" s="19">
        <f t="shared" si="1"/>
        <v>3225.349999999995</v>
      </c>
      <c r="I25" s="24" t="s">
        <v>33</v>
      </c>
    </row>
    <row r="26" spans="3:9" s="25" customFormat="1" ht="17.25" customHeight="1" thickBot="1">
      <c r="C26" s="11" t="s">
        <v>18</v>
      </c>
      <c r="D26" s="15">
        <f>SUM(D18:D25)</f>
        <v>96443.1</v>
      </c>
      <c r="E26" s="15">
        <f>SUM(E18:E25)</f>
        <v>1840001.8000000003</v>
      </c>
      <c r="F26" s="15">
        <f>SUM(F18:F25)</f>
        <v>1767219.6499999997</v>
      </c>
      <c r="G26" s="15">
        <f>SUM(G18:G25)</f>
        <v>1893538.5999999999</v>
      </c>
      <c r="H26" s="15">
        <f>SUM(H18:H25)</f>
        <v>169225.25000000006</v>
      </c>
      <c r="I26" s="23"/>
    </row>
    <row r="27" spans="3:9" ht="13.5" customHeight="1" thickBot="1">
      <c r="C27" s="95" t="s">
        <v>34</v>
      </c>
      <c r="D27" s="95"/>
      <c r="E27" s="95"/>
      <c r="F27" s="95"/>
      <c r="G27" s="95"/>
      <c r="H27" s="95"/>
      <c r="I27" s="95"/>
    </row>
    <row r="28" spans="3:9" ht="28.5" customHeight="1" thickBot="1">
      <c r="C28" s="26" t="s">
        <v>35</v>
      </c>
      <c r="D28" s="96" t="s">
        <v>36</v>
      </c>
      <c r="E28" s="97"/>
      <c r="F28" s="97"/>
      <c r="G28" s="97"/>
      <c r="H28" s="98"/>
      <c r="I28" s="27" t="s">
        <v>37</v>
      </c>
    </row>
    <row r="29" spans="3:9" ht="14.25" customHeight="1">
      <c r="C29" s="28" t="s">
        <v>38</v>
      </c>
      <c r="D29" s="28"/>
      <c r="E29" s="28"/>
      <c r="F29" s="28"/>
      <c r="G29" s="28"/>
      <c r="H29" s="29">
        <f>+H15+H26+H28</f>
        <v>469845.01999999984</v>
      </c>
      <c r="I29" s="30"/>
    </row>
    <row r="30" spans="3:9" ht="15">
      <c r="C30" s="31" t="s">
        <v>39</v>
      </c>
      <c r="D30" s="31"/>
      <c r="E30" s="30"/>
      <c r="F30" s="30"/>
      <c r="G30" s="30"/>
      <c r="H30" s="30"/>
      <c r="I30" s="30"/>
    </row>
    <row r="31" spans="3:9" ht="12.75" customHeight="1">
      <c r="C31" s="32" t="s">
        <v>40</v>
      </c>
      <c r="D31" s="30"/>
      <c r="E31" s="30"/>
      <c r="F31" s="30"/>
      <c r="G31" s="30"/>
      <c r="H31" s="30"/>
      <c r="I31" s="30"/>
    </row>
  </sheetData>
  <sheetProtection/>
  <mergeCells count="11">
    <mergeCell ref="I13:I14"/>
    <mergeCell ref="C16:I16"/>
    <mergeCell ref="I18:I19"/>
    <mergeCell ref="C27:I27"/>
    <mergeCell ref="D28:H28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120" zoomScaleSheetLayoutView="120" zoomScalePageLayoutView="0" workbookViewId="0" topLeftCell="A1">
      <selection activeCell="A1" sqref="A1:H1"/>
    </sheetView>
  </sheetViews>
  <sheetFormatPr defaultColWidth="9.00390625" defaultRowHeight="12.75"/>
  <cols>
    <col min="1" max="1" width="4.625" style="37" customWidth="1"/>
    <col min="2" max="2" width="13.25390625" style="37" customWidth="1"/>
    <col min="3" max="3" width="13.875" style="37" customWidth="1"/>
    <col min="4" max="4" width="14.00390625" style="37" customWidth="1"/>
    <col min="5" max="5" width="13.875" style="37" customWidth="1"/>
    <col min="6" max="6" width="14.875" style="37" customWidth="1"/>
    <col min="7" max="7" width="15.875" style="37" customWidth="1"/>
    <col min="8" max="8" width="13.875" style="37" customWidth="1"/>
    <col min="9" max="16384" width="9.125" style="37" customWidth="1"/>
  </cols>
  <sheetData>
    <row r="1" spans="1:8" ht="15">
      <c r="A1" s="99" t="s">
        <v>41</v>
      </c>
      <c r="B1" s="99"/>
      <c r="C1" s="99"/>
      <c r="D1" s="99"/>
      <c r="E1" s="99"/>
      <c r="F1" s="99"/>
      <c r="G1" s="99"/>
      <c r="H1" s="99"/>
    </row>
    <row r="2" spans="1:8" ht="15">
      <c r="A2" s="99" t="s">
        <v>42</v>
      </c>
      <c r="B2" s="99"/>
      <c r="C2" s="99"/>
      <c r="D2" s="99"/>
      <c r="E2" s="99"/>
      <c r="F2" s="99"/>
      <c r="G2" s="99"/>
      <c r="H2" s="99"/>
    </row>
    <row r="3" spans="1:8" ht="15">
      <c r="A3" s="99" t="s">
        <v>43</v>
      </c>
      <c r="B3" s="99"/>
      <c r="C3" s="99"/>
      <c r="D3" s="99"/>
      <c r="E3" s="99"/>
      <c r="F3" s="99"/>
      <c r="G3" s="99"/>
      <c r="H3" s="99"/>
    </row>
    <row r="4" spans="1:8" ht="60">
      <c r="A4" s="38" t="s">
        <v>44</v>
      </c>
      <c r="B4" s="39" t="s">
        <v>45</v>
      </c>
      <c r="C4" s="39" t="s">
        <v>46</v>
      </c>
      <c r="D4" s="39" t="s">
        <v>47</v>
      </c>
      <c r="E4" s="39" t="s">
        <v>48</v>
      </c>
      <c r="F4" s="39" t="s">
        <v>49</v>
      </c>
      <c r="G4" s="39" t="s">
        <v>50</v>
      </c>
      <c r="H4" s="38" t="s">
        <v>51</v>
      </c>
    </row>
    <row r="5" spans="1:8" ht="15">
      <c r="A5" s="40" t="s">
        <v>52</v>
      </c>
      <c r="B5" s="40">
        <v>-148.97</v>
      </c>
      <c r="C5" s="40">
        <v>273.55</v>
      </c>
      <c r="D5" s="40">
        <v>265.34</v>
      </c>
      <c r="E5" s="40">
        <v>4.32</v>
      </c>
      <c r="F5" s="40">
        <v>95.99</v>
      </c>
      <c r="G5" s="40">
        <v>27.95</v>
      </c>
      <c r="H5" s="40">
        <f>B5+C5+E5-F5</f>
        <v>32.91000000000001</v>
      </c>
    </row>
    <row r="7" ht="15">
      <c r="A7" s="37" t="s">
        <v>53</v>
      </c>
    </row>
    <row r="8" ht="15">
      <c r="A8" s="37" t="s">
        <v>54</v>
      </c>
    </row>
    <row r="9" ht="15">
      <c r="A9" s="37" t="s">
        <v>55</v>
      </c>
    </row>
    <row r="10" ht="15">
      <c r="A10" s="37" t="s">
        <v>56</v>
      </c>
    </row>
    <row r="11" ht="15">
      <c r="A11" s="37" t="s">
        <v>57</v>
      </c>
    </row>
    <row r="12" ht="15">
      <c r="A12" s="37" t="s">
        <v>58</v>
      </c>
    </row>
    <row r="13" ht="15">
      <c r="A13" s="37" t="s">
        <v>59</v>
      </c>
    </row>
    <row r="14" ht="15">
      <c r="A14" s="37" t="s">
        <v>60</v>
      </c>
    </row>
    <row r="15" spans="1:5" ht="15">
      <c r="A15" s="37" t="s">
        <v>61</v>
      </c>
      <c r="C15" s="41"/>
      <c r="D15" s="41"/>
      <c r="E15" s="41"/>
    </row>
    <row r="16" ht="15">
      <c r="A16" s="37" t="s">
        <v>62</v>
      </c>
    </row>
    <row r="24" spans="1:8" ht="15">
      <c r="A24" s="100"/>
      <c r="B24" s="100"/>
      <c r="C24" s="100"/>
      <c r="D24" s="100"/>
      <c r="E24" s="100"/>
      <c r="F24" s="100"/>
      <c r="G24" s="100"/>
      <c r="H24" s="100"/>
    </row>
  </sheetData>
  <sheetProtection/>
  <mergeCells count="4">
    <mergeCell ref="A1:H1"/>
    <mergeCell ref="A2:H2"/>
    <mergeCell ref="A3:H3"/>
    <mergeCell ref="A24:H2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:G2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</cols>
  <sheetData>
    <row r="1" spans="1:7" ht="30.75" customHeight="1">
      <c r="A1" s="101" t="s">
        <v>63</v>
      </c>
      <c r="B1" s="101"/>
      <c r="C1" s="101"/>
      <c r="D1" s="101"/>
      <c r="E1" s="101"/>
      <c r="F1" s="101"/>
      <c r="G1" s="101"/>
    </row>
    <row r="2" spans="1:7" ht="29.25" customHeight="1" thickBot="1">
      <c r="A2" s="101"/>
      <c r="B2" s="101"/>
      <c r="C2" s="101"/>
      <c r="D2" s="101"/>
      <c r="E2" s="101"/>
      <c r="F2" s="101"/>
      <c r="G2" s="101"/>
    </row>
    <row r="3" spans="1:7" ht="13.5" thickBot="1">
      <c r="A3" s="42"/>
      <c r="B3" s="43"/>
      <c r="C3" s="33"/>
      <c r="D3" s="43"/>
      <c r="E3" s="43"/>
      <c r="F3" s="102" t="s">
        <v>64</v>
      </c>
      <c r="G3" s="103"/>
    </row>
    <row r="4" spans="1:7" ht="12.75">
      <c r="A4" s="44" t="s">
        <v>65</v>
      </c>
      <c r="B4" s="45" t="s">
        <v>66</v>
      </c>
      <c r="C4" s="44" t="s">
        <v>67</v>
      </c>
      <c r="D4" s="45" t="s">
        <v>68</v>
      </c>
      <c r="E4" s="46" t="s">
        <v>69</v>
      </c>
      <c r="F4" s="46"/>
      <c r="G4" s="46"/>
    </row>
    <row r="5" spans="1:7" ht="12.75">
      <c r="A5" s="44" t="s">
        <v>70</v>
      </c>
      <c r="B5" s="45"/>
      <c r="C5" s="47"/>
      <c r="D5" s="45" t="s">
        <v>71</v>
      </c>
      <c r="E5" s="45" t="s">
        <v>72</v>
      </c>
      <c r="F5" s="45" t="s">
        <v>73</v>
      </c>
      <c r="G5" s="45" t="s">
        <v>74</v>
      </c>
    </row>
    <row r="6" spans="1:7" ht="12.75">
      <c r="A6" s="44"/>
      <c r="B6" s="45"/>
      <c r="C6" s="47"/>
      <c r="D6" s="45" t="s">
        <v>75</v>
      </c>
      <c r="E6" s="45"/>
      <c r="F6" s="45" t="s">
        <v>76</v>
      </c>
      <c r="G6" s="45" t="s">
        <v>77</v>
      </c>
    </row>
    <row r="7" spans="1:7" ht="12.75">
      <c r="A7" s="48"/>
      <c r="B7" s="49"/>
      <c r="C7" s="34"/>
      <c r="D7" s="49"/>
      <c r="E7" s="49"/>
      <c r="F7" s="49"/>
      <c r="G7" s="45" t="s">
        <v>78</v>
      </c>
    </row>
    <row r="8" spans="1:7" ht="13.5" thickBot="1">
      <c r="A8" s="50"/>
      <c r="B8" s="51"/>
      <c r="C8" s="35"/>
      <c r="D8" s="51"/>
      <c r="E8" s="51"/>
      <c r="F8" s="51"/>
      <c r="G8" s="51"/>
    </row>
    <row r="9" spans="1:7" ht="12.75">
      <c r="A9" s="43"/>
      <c r="B9" s="52"/>
      <c r="C9" s="33"/>
      <c r="D9" s="43"/>
      <c r="E9" s="43"/>
      <c r="F9" s="43"/>
      <c r="G9" s="52"/>
    </row>
    <row r="10" spans="1:7" ht="12.75">
      <c r="A10" s="45">
        <v>1</v>
      </c>
      <c r="B10" s="53" t="s">
        <v>79</v>
      </c>
      <c r="C10" s="44" t="s">
        <v>80</v>
      </c>
      <c r="D10" s="45" t="s">
        <v>81</v>
      </c>
      <c r="E10" s="54">
        <v>41.2</v>
      </c>
      <c r="F10" s="55">
        <f>E10*0.1958</f>
        <v>8.06696</v>
      </c>
      <c r="G10" s="55">
        <f>+E10-F10</f>
        <v>33.13304</v>
      </c>
    </row>
    <row r="11" spans="1:7" ht="12.75">
      <c r="A11" s="45"/>
      <c r="B11" s="53"/>
      <c r="C11" s="44" t="s">
        <v>82</v>
      </c>
      <c r="D11" s="45" t="s">
        <v>83</v>
      </c>
      <c r="E11" s="54">
        <v>372.6</v>
      </c>
      <c r="F11" s="55">
        <f>E11</f>
        <v>372.6</v>
      </c>
      <c r="G11" s="55">
        <f>+E11-F11</f>
        <v>0</v>
      </c>
    </row>
    <row r="12" spans="1:7" ht="12.75">
      <c r="A12" s="45"/>
      <c r="B12" s="53"/>
      <c r="C12" s="44" t="s">
        <v>84</v>
      </c>
      <c r="D12" s="45" t="s">
        <v>85</v>
      </c>
      <c r="E12" s="54">
        <v>109.61</v>
      </c>
      <c r="F12" s="55">
        <f>E12</f>
        <v>109.61</v>
      </c>
      <c r="G12" s="55">
        <f>+E12-F12</f>
        <v>0</v>
      </c>
    </row>
    <row r="13" spans="1:7" ht="12.75">
      <c r="A13" s="45"/>
      <c r="B13" s="53"/>
      <c r="C13" s="44" t="s">
        <v>86</v>
      </c>
      <c r="D13" s="45" t="s">
        <v>87</v>
      </c>
      <c r="E13" s="55">
        <v>26.07</v>
      </c>
      <c r="F13" s="55">
        <f>E13</f>
        <v>26.07</v>
      </c>
      <c r="G13" s="55">
        <f>+E13-F13</f>
        <v>0</v>
      </c>
    </row>
    <row r="14" spans="1:7" ht="12.75">
      <c r="A14" s="45"/>
      <c r="B14" s="53"/>
      <c r="C14" s="44" t="s">
        <v>88</v>
      </c>
      <c r="D14" s="45" t="s">
        <v>89</v>
      </c>
      <c r="E14" s="55">
        <v>40.77</v>
      </c>
      <c r="F14" s="55">
        <f>E14</f>
        <v>40.77</v>
      </c>
      <c r="G14" s="55">
        <f>+E14-F14</f>
        <v>0</v>
      </c>
    </row>
    <row r="15" spans="1:7" ht="12.75">
      <c r="A15" s="45"/>
      <c r="B15" s="53"/>
      <c r="C15" s="44"/>
      <c r="D15" s="45"/>
      <c r="E15" s="54"/>
      <c r="F15" s="54"/>
      <c r="G15" s="55"/>
    </row>
    <row r="16" spans="1:7" ht="12.75">
      <c r="A16" s="45"/>
      <c r="B16" s="53"/>
      <c r="C16" s="56" t="s">
        <v>90</v>
      </c>
      <c r="D16" s="57"/>
      <c r="E16" s="58">
        <f>SUM(E10:E15)</f>
        <v>590.25</v>
      </c>
      <c r="F16" s="58">
        <f>SUM(F10:F15)</f>
        <v>557.1169600000001</v>
      </c>
      <c r="G16" s="58">
        <f>SUM(G10:G15)</f>
        <v>33.13304</v>
      </c>
    </row>
    <row r="17" spans="1:7" ht="13.5" thickBot="1">
      <c r="A17" s="59"/>
      <c r="B17" s="60"/>
      <c r="C17" s="61"/>
      <c r="D17" s="62"/>
      <c r="E17" s="63"/>
      <c r="F17" s="63"/>
      <c r="G17" s="64"/>
    </row>
    <row r="18" spans="1:7" ht="12.75">
      <c r="A18" s="43"/>
      <c r="B18" s="52"/>
      <c r="C18" s="104"/>
      <c r="D18" s="65"/>
      <c r="E18" s="66"/>
      <c r="F18" s="67"/>
      <c r="G18" s="67"/>
    </row>
    <row r="19" spans="1:7" ht="12.75">
      <c r="A19" s="49"/>
      <c r="B19" s="68" t="s">
        <v>18</v>
      </c>
      <c r="C19" s="105"/>
      <c r="D19" s="47"/>
      <c r="E19" s="69">
        <f>E16</f>
        <v>590.25</v>
      </c>
      <c r="F19" s="70">
        <f>+F16</f>
        <v>557.1169600000001</v>
      </c>
      <c r="G19" s="71">
        <f>+E19-F19</f>
        <v>33.13303999999994</v>
      </c>
    </row>
    <row r="20" spans="1:7" ht="13.5" thickBot="1">
      <c r="A20" s="51"/>
      <c r="B20" s="72"/>
      <c r="C20" s="106"/>
      <c r="D20" s="73"/>
      <c r="E20" s="62"/>
      <c r="F20" s="74"/>
      <c r="G20" s="74"/>
    </row>
    <row r="22" spans="1:7" ht="57.75" customHeight="1">
      <c r="A22" s="75" t="s">
        <v>91</v>
      </c>
      <c r="B22" s="75" t="s">
        <v>92</v>
      </c>
      <c r="C22" s="75" t="s">
        <v>93</v>
      </c>
      <c r="D22" s="75" t="s">
        <v>94</v>
      </c>
      <c r="E22" s="76" t="s">
        <v>95</v>
      </c>
      <c r="F22" s="75" t="s">
        <v>96</v>
      </c>
      <c r="G22" s="77"/>
    </row>
    <row r="23" spans="1:7" ht="15">
      <c r="A23" s="78">
        <v>1</v>
      </c>
      <c r="B23" s="79">
        <v>7660.200000000001</v>
      </c>
      <c r="C23" s="79">
        <v>272259.27</v>
      </c>
      <c r="D23" s="79">
        <v>261447.15</v>
      </c>
      <c r="E23" s="79">
        <v>54000</v>
      </c>
      <c r="F23" s="79">
        <f>+B23+C23-D23</f>
        <v>18472.320000000036</v>
      </c>
      <c r="G23" s="80"/>
    </row>
    <row r="25" spans="1:5" ht="90">
      <c r="A25" s="75" t="s">
        <v>91</v>
      </c>
      <c r="B25" s="75" t="s">
        <v>97</v>
      </c>
      <c r="C25" s="75" t="s">
        <v>98</v>
      </c>
      <c r="D25" s="75" t="s">
        <v>99</v>
      </c>
      <c r="E25" s="75" t="s">
        <v>100</v>
      </c>
    </row>
    <row r="26" spans="1:5" ht="15">
      <c r="A26" s="81">
        <v>1</v>
      </c>
      <c r="B26" s="82">
        <v>19500</v>
      </c>
      <c r="C26" s="82">
        <f>+D23+E23</f>
        <v>315447.15</v>
      </c>
      <c r="D26" s="82">
        <v>557120</v>
      </c>
      <c r="E26" s="82">
        <f>+B26+C26-D26</f>
        <v>-222172.84999999998</v>
      </c>
    </row>
    <row r="27" spans="1:5" ht="12.75">
      <c r="A27" s="34"/>
      <c r="B27" s="34"/>
      <c r="C27" s="83"/>
      <c r="D27" s="83"/>
      <c r="E27" s="47"/>
    </row>
    <row r="28" ht="12.75">
      <c r="B28" t="s">
        <v>101</v>
      </c>
    </row>
  </sheetData>
  <sheetProtection/>
  <mergeCells count="3">
    <mergeCell ref="A1:G2"/>
    <mergeCell ref="F3:G3"/>
    <mergeCell ref="C18:C20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2011-03-25T07:17:04Z</dcterms:created>
  <dcterms:modified xsi:type="dcterms:W3CDTF">2011-04-12T13:12:36Z</dcterms:modified>
  <cp:category/>
  <cp:version/>
  <cp:contentType/>
  <cp:contentStatus/>
</cp:coreProperties>
</file>