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общий" sheetId="1" r:id="rId1"/>
    <sheet name="тек.рем." sheetId="2" r:id="rId2"/>
    <sheet name="кап.рем." sheetId="3" r:id="rId3"/>
  </sheets>
  <definedNames>
    <definedName name="_xlnm.Print_Titles" localSheetId="2">'кап.рем.'!$3:$8</definedName>
  </definedNames>
  <calcPr fullCalcOnLoad="1"/>
</workbook>
</file>

<file path=xl/sharedStrings.xml><?xml version="1.0" encoding="utf-8"?>
<sst xmlns="http://schemas.openxmlformats.org/spreadsheetml/2006/main" count="103" uniqueCount="94">
  <si>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</si>
  <si>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</si>
  <si>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</si>
  <si>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наименование</t>
  </si>
  <si>
    <t>Перечислено поставщику услуг</t>
  </si>
  <si>
    <t>Наименование поставщика</t>
  </si>
  <si>
    <t>Коммунальные услуги</t>
  </si>
  <si>
    <t>Отопление</t>
  </si>
  <si>
    <t>Горячее водоснабжение</t>
  </si>
  <si>
    <t>Холодное водоснабжение</t>
  </si>
  <si>
    <t>Водоотведение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</si>
  <si>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</si>
  <si>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</si>
  <si>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</si>
  <si>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</si>
  <si>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Текущий ремонт</t>
  </si>
  <si>
    <t>Капитальный ремонт</t>
  </si>
  <si>
    <t>Лифт</t>
  </si>
  <si>
    <t>ООО "СЗЛК", ООО ИЦ "Ликон", ОАО "ПСК"</t>
  </si>
  <si>
    <t>Вывоз ТБО и  КГО</t>
  </si>
  <si>
    <t>ОАО"Экотранс"</t>
  </si>
  <si>
    <t>т/о внутридомового газ/ оборудования</t>
  </si>
  <si>
    <t>ОАО "Леноблгаз"</t>
  </si>
  <si>
    <t>услуги расчетно-кассовой службы</t>
  </si>
  <si>
    <t>т/о узлов учета теп/энергии</t>
  </si>
  <si>
    <t>Прочие поступления</t>
  </si>
  <si>
    <t>Размещение Интернет оборудования</t>
  </si>
  <si>
    <t>ООО "Домашние сети"</t>
  </si>
  <si>
    <t>ОТЧЕТ</t>
  </si>
  <si>
    <t>по выполнению плана текущего ремонта жилого дома</t>
  </si>
  <si>
    <t>№                             п/п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</si>
  <si>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</si>
  <si>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</si>
  <si>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</si>
  <si>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</si>
  <si>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Переходящий остаток,                     тыс.руб.</t>
  </si>
  <si>
    <t>1.</t>
  </si>
  <si>
    <t>в том числе:</t>
  </si>
  <si>
    <t>№</t>
  </si>
  <si>
    <t>Адрес</t>
  </si>
  <si>
    <t>Наименование работ</t>
  </si>
  <si>
    <t>Объем</t>
  </si>
  <si>
    <t>Сумма,</t>
  </si>
  <si>
    <t>Примечание</t>
  </si>
  <si>
    <t>п\п</t>
  </si>
  <si>
    <t>выполненных</t>
  </si>
  <si>
    <t>тыс.руб.</t>
  </si>
  <si>
    <t xml:space="preserve">средства </t>
  </si>
  <si>
    <t>бюджетное</t>
  </si>
  <si>
    <t>работ</t>
  </si>
  <si>
    <t>населения</t>
  </si>
  <si>
    <t>финансиро-</t>
  </si>
  <si>
    <t>вание</t>
  </si>
  <si>
    <t>Всего</t>
  </si>
  <si>
    <t>№ п/п</t>
  </si>
  <si>
    <t>Доля МО Сертолово, руб.</t>
  </si>
  <si>
    <t>Израсходованно, руб.</t>
  </si>
  <si>
    <t>ОАО"ТСК", ОАО "Сертоловский Водоканал", ООО"ЦБИ"</t>
  </si>
  <si>
    <t xml:space="preserve"> ООО"Технострой-3"</t>
  </si>
  <si>
    <t>Остаток на 01.01.2011г., тыс.руб. (получено)</t>
  </si>
  <si>
    <t>Задолженность населения на 01.01.2012г., руб.</t>
  </si>
  <si>
    <t>Остаток средств  на лицевом счете на 01.01.2012г., руб.</t>
  </si>
  <si>
    <t>ООО "Уют-Сервис", договор управления № Н/2011-97 от 01.07.2011г.</t>
  </si>
  <si>
    <t>ул.Молодцова, д.11</t>
  </si>
  <si>
    <t>имущества жилого дома № 11  по ул. Молодцова с 01.01.2012г. по 31.12.2012г.</t>
  </si>
  <si>
    <t>Задолженность населения на 01.01.2012г. (руб.)</t>
  </si>
  <si>
    <t>Начислено населению за 2012г. (руб.)</t>
  </si>
  <si>
    <t>Поступило в счет оплаты в 2012г. (руб.)</t>
  </si>
  <si>
    <t>Задолженность населения на 01.01.2013г, (руб.)</t>
  </si>
  <si>
    <t>страхование</t>
  </si>
  <si>
    <t xml:space="preserve">Поступило от ООО "Домашние сети" за размещение интернет оборудования 4320,00 руб. </t>
  </si>
  <si>
    <t>Общая задолженность по дому  на 01.01.2013г.</t>
  </si>
  <si>
    <t>№ 11 по ул. Молодцова с 01.01.2012г. по 31.12.2012г.</t>
  </si>
  <si>
    <t>Остаток на 01.01.2012г., тыс.руб.</t>
  </si>
  <si>
    <t>Задолженность населения на 01.01.2013г., тыс.руб.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</si>
  <si>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</rPr>
      <t xml:space="preserve">443,77 </t>
    </r>
    <r>
      <rPr>
        <sz val="10"/>
        <rFont val="Arial Cyr"/>
        <family val="0"/>
      </rPr>
      <t>тыс.рублей, в том числе:</t>
    </r>
  </si>
  <si>
    <t>установка металлических дверей - 70,80 т.р.</t>
  </si>
  <si>
    <t>заделка продухов металлом - 3,52 т.р.</t>
  </si>
  <si>
    <t>ремонт ГВС, смена труб, кранов -4,85 т.р.</t>
  </si>
  <si>
    <t>замена стояков ХВС, ГВС - 179,22 т.р.</t>
  </si>
  <si>
    <t>замеры сопротивления изоляции - 107,30 т.р.</t>
  </si>
  <si>
    <t>ремонт лифтового оборудования - 15,79 т.р.</t>
  </si>
  <si>
    <t>аварийное обслуживание - 22,18 т.р.</t>
  </si>
  <si>
    <t>очистка кровли и козырьков от снега - 34,90 т.р.</t>
  </si>
  <si>
    <t>восстановление покрытия ограждений - 4,42 т.р.</t>
  </si>
  <si>
    <t>прочее - 0,79 т.р.</t>
  </si>
  <si>
    <t>Отчет о реализации программы капитального ремонта жилого фонда ООО "УЮТ-СЕРВИС"  за период с 01 сентября 2012г. по 31 декабря 2012г.  по адресу г.Сертолово, ул. Молодцова, д. 11</t>
  </si>
  <si>
    <t>замена шкива</t>
  </si>
  <si>
    <t>подъезд №5</t>
  </si>
  <si>
    <t>Начислено за 2012 год, руб.</t>
  </si>
  <si>
    <t>Оплачено населением за 2012 год, руб.</t>
  </si>
  <si>
    <t>Задолженность населения на 01.01.2013г., руб.</t>
  </si>
  <si>
    <t>Оплачено населением и МО Сертолово за 2012 год, руб.</t>
  </si>
  <si>
    <t>Остаток средств  на лицевом счете на 01.01.2013г., руб.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</si>
</sst>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1"/>
      <color indexed="8"/>
      <name val="Calibri"/>
      <family val="2"/>
    </font>
    <font>
      <b/>
      <sz val="14"/>
      <name val="Arial Cyr"/>
      <family val="0"/>
    </font>
    <font>
      <sz val="12"/>
      <name val="Arial Cyr"/>
      <family val="0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/>
    </border>
    <border>
      <left style="medium"/>
      <right style="medium"/>
      <top>
        <color indexed="63"/>
      </top>
      <bottom>
        <color indexed="63"/>
      </bottom>
    </border>
    <border>
      <left/>
      <right style="medium"/>
      <top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5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35" fillId="31" borderId="8" applyNumberFormat="0" applyFont="0" applyAlignment="0" applyProtection="0"/>
    <xf numFmtId="9" fontId="35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4" fontId="8" fillId="0" borderId="15" xfId="0" applyNumberFormat="1" applyFont="1" applyFill="1" applyBorder="1" applyAlignment="1">
      <alignment horizontal="right" vertical="top" wrapText="1"/>
    </xf>
    <xf numFmtId="4" fontId="9" fillId="0" borderId="15" xfId="0" applyNumberFormat="1" applyFont="1" applyFill="1" applyBorder="1" applyAlignment="1">
      <alignment vertical="top" wrapText="1"/>
    </xf>
    <xf numFmtId="4" fontId="8" fillId="0" borderId="15" xfId="0" applyNumberFormat="1" applyFont="1" applyFill="1" applyBorder="1" applyAlignment="1">
      <alignment vertical="top" wrapText="1"/>
    </xf>
    <xf numFmtId="4" fontId="3" fillId="0" borderId="15" xfId="0" applyNumberFormat="1" applyFont="1" applyFill="1" applyBorder="1" applyAlignment="1">
      <alignment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4" fontId="8" fillId="0" borderId="12" xfId="0" applyNumberFormat="1" applyFont="1" applyFill="1" applyBorder="1" applyAlignment="1">
      <alignment horizontal="right" vertical="top" wrapText="1"/>
    </xf>
    <xf numFmtId="4" fontId="9" fillId="0" borderId="12" xfId="0" applyNumberFormat="1" applyFont="1" applyFill="1" applyBorder="1" applyAlignment="1">
      <alignment vertical="top" wrapText="1"/>
    </xf>
    <xf numFmtId="4" fontId="0" fillId="0" borderId="0" xfId="0" applyNumberFormat="1" applyFill="1" applyAlignment="1">
      <alignment/>
    </xf>
    <xf numFmtId="4" fontId="12" fillId="0" borderId="15" xfId="0" applyNumberFormat="1" applyFont="1" applyFill="1" applyBorder="1" applyAlignment="1">
      <alignment horizontal="right" vertical="top" wrapText="1"/>
    </xf>
    <xf numFmtId="0" fontId="10" fillId="0" borderId="15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12" fillId="0" borderId="16" xfId="0" applyFont="1" applyFill="1" applyBorder="1" applyAlignment="1">
      <alignment horizontal="center" vertical="top"/>
    </xf>
    <xf numFmtId="0" fontId="13" fillId="0" borderId="0" xfId="0" applyFont="1" applyFill="1" applyAlignment="1">
      <alignment/>
    </xf>
    <xf numFmtId="4" fontId="14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15" fillId="0" borderId="0" xfId="0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 horizontal="center"/>
    </xf>
    <xf numFmtId="9" fontId="0" fillId="0" borderId="23" xfId="0" applyNumberFormat="1" applyBorder="1" applyAlignment="1">
      <alignment horizontal="center"/>
    </xf>
    <xf numFmtId="9" fontId="0" fillId="0" borderId="22" xfId="0" applyNumberForma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2" xfId="0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0" fontId="0" fillId="0" borderId="24" xfId="0" applyBorder="1" applyAlignment="1">
      <alignment/>
    </xf>
    <xf numFmtId="0" fontId="0" fillId="0" borderId="14" xfId="0" applyBorder="1" applyAlignment="1">
      <alignment/>
    </xf>
    <xf numFmtId="0" fontId="0" fillId="0" borderId="25" xfId="0" applyBorder="1" applyAlignment="1">
      <alignment/>
    </xf>
    <xf numFmtId="0" fontId="0" fillId="0" borderId="15" xfId="0" applyBorder="1" applyAlignment="1">
      <alignment/>
    </xf>
    <xf numFmtId="2" fontId="0" fillId="0" borderId="22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2" fontId="0" fillId="0" borderId="27" xfId="0" applyNumberFormat="1" applyBorder="1" applyAlignment="1">
      <alignment horizontal="center"/>
    </xf>
    <xf numFmtId="0" fontId="0" fillId="0" borderId="26" xfId="0" applyBorder="1" applyAlignment="1">
      <alignment horizontal="center"/>
    </xf>
    <xf numFmtId="0" fontId="15" fillId="0" borderId="21" xfId="0" applyFont="1" applyBorder="1" applyAlignment="1">
      <alignment horizontal="center"/>
    </xf>
    <xf numFmtId="0" fontId="15" fillId="0" borderId="22" xfId="0" applyFont="1" applyBorder="1" applyAlignment="1">
      <alignment horizontal="center"/>
    </xf>
    <xf numFmtId="2" fontId="15" fillId="0" borderId="28" xfId="0" applyNumberFormat="1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0" xfId="0" applyBorder="1" applyAlignment="1">
      <alignment horizontal="center"/>
    </xf>
    <xf numFmtId="2" fontId="0" fillId="0" borderId="20" xfId="0" applyNumberFormat="1" applyBorder="1" applyAlignment="1">
      <alignment horizontal="center"/>
    </xf>
    <xf numFmtId="0" fontId="15" fillId="0" borderId="23" xfId="0" applyFont="1" applyBorder="1" applyAlignment="1">
      <alignment/>
    </xf>
    <xf numFmtId="0" fontId="15" fillId="0" borderId="23" xfId="0" applyFont="1" applyBorder="1" applyAlignment="1">
      <alignment horizontal="center"/>
    </xf>
    <xf numFmtId="2" fontId="15" fillId="0" borderId="23" xfId="0" applyNumberFormat="1" applyFon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18" fillId="0" borderId="29" xfId="0" applyFont="1" applyBorder="1" applyAlignment="1">
      <alignment horizontal="center" vertical="center" wrapText="1"/>
    </xf>
    <xf numFmtId="0" fontId="18" fillId="0" borderId="29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29" xfId="0" applyFont="1" applyBorder="1" applyAlignment="1">
      <alignment/>
    </xf>
    <xf numFmtId="4" fontId="18" fillId="0" borderId="29" xfId="0" applyNumberFormat="1" applyFont="1" applyBorder="1" applyAlignment="1">
      <alignment/>
    </xf>
    <xf numFmtId="4" fontId="18" fillId="0" borderId="0" xfId="0" applyNumberFormat="1" applyFont="1" applyBorder="1" applyAlignment="1">
      <alignment/>
    </xf>
    <xf numFmtId="0" fontId="18" fillId="0" borderId="0" xfId="0" applyFont="1" applyBorder="1" applyAlignment="1">
      <alignment/>
    </xf>
    <xf numFmtId="0" fontId="0" fillId="0" borderId="29" xfId="0" applyBorder="1" applyAlignment="1">
      <alignment/>
    </xf>
    <xf numFmtId="4" fontId="18" fillId="0" borderId="29" xfId="0" applyNumberFormat="1" applyFont="1" applyBorder="1" applyAlignment="1">
      <alignment horizontal="right"/>
    </xf>
    <xf numFmtId="0" fontId="8" fillId="0" borderId="15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wrapText="1"/>
    </xf>
    <xf numFmtId="0" fontId="0" fillId="0" borderId="29" xfId="0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43" fillId="0" borderId="29" xfId="0" applyFont="1" applyBorder="1" applyAlignment="1">
      <alignment horizontal="center" vertical="center"/>
    </xf>
    <xf numFmtId="2" fontId="43" fillId="0" borderId="29" xfId="0" applyNumberFormat="1" applyFont="1" applyBorder="1" applyAlignment="1">
      <alignment horizontal="center" vertical="center"/>
    </xf>
    <xf numFmtId="2" fontId="8" fillId="0" borderId="15" xfId="0" applyNumberFormat="1" applyFont="1" applyFill="1" applyBorder="1" applyAlignment="1">
      <alignment horizontal="right" vertical="top" wrapText="1"/>
    </xf>
    <xf numFmtId="0" fontId="19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18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7" fillId="0" borderId="0" xfId="0" applyFont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J33"/>
  <sheetViews>
    <sheetView tabSelected="1" zoomScalePageLayoutView="0" workbookViewId="0" topLeftCell="C5">
      <selection activeCell="D31" sqref="D31"/>
    </sheetView>
  </sheetViews>
  <sheetFormatPr defaultColWidth="9.00390625" defaultRowHeight="12.75"/>
  <cols>
    <col min="1" max="1" width="3.375" style="2" hidden="1" customWidth="1"/>
    <col min="2" max="2" width="9.125" style="2" hidden="1" customWidth="1"/>
    <col min="3" max="3" width="30.75390625" style="29" customWidth="1"/>
    <col min="4" max="4" width="14.375" style="29" customWidth="1"/>
    <col min="5" max="5" width="11.875" style="29" customWidth="1"/>
    <col min="6" max="6" width="13.25390625" style="29" customWidth="1"/>
    <col min="7" max="7" width="11.875" style="29" customWidth="1"/>
    <col min="8" max="8" width="14.375" style="29" customWidth="1"/>
    <col min="9" max="9" width="33.375" style="29" customWidth="1"/>
    <col min="10" max="10" width="10.125" style="2" bestFit="1" customWidth="1"/>
    <col min="11" max="16384" width="9.125" style="2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 thickBot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 thickBot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4.25">
      <c r="C5" s="94" t="s">
        <v>1</v>
      </c>
      <c r="D5" s="94"/>
      <c r="E5" s="94"/>
      <c r="F5" s="94"/>
      <c r="G5" s="94"/>
      <c r="H5" s="94"/>
      <c r="I5" s="94"/>
    </row>
    <row r="6" spans="3:9" ht="12.75">
      <c r="C6" s="95" t="s">
        <v>2</v>
      </c>
      <c r="D6" s="95"/>
      <c r="E6" s="95"/>
      <c r="F6" s="95"/>
      <c r="G6" s="95"/>
      <c r="H6" s="95"/>
      <c r="I6" s="95"/>
    </row>
    <row r="7" spans="3:9" ht="12.75">
      <c r="C7" s="95" t="s">
        <v>64</v>
      </c>
      <c r="D7" s="95"/>
      <c r="E7" s="95"/>
      <c r="F7" s="95"/>
      <c r="G7" s="95"/>
      <c r="H7" s="95"/>
      <c r="I7" s="95"/>
    </row>
    <row r="8" spans="3:9" ht="6" customHeight="1" thickBot="1">
      <c r="C8" s="96"/>
      <c r="D8" s="96"/>
      <c r="E8" s="96"/>
      <c r="F8" s="96"/>
      <c r="G8" s="96"/>
      <c r="H8" s="96"/>
      <c r="I8" s="96"/>
    </row>
    <row r="9" spans="3:9" ht="50.25" customHeight="1" thickBot="1">
      <c r="C9" s="9" t="s">
        <v>3</v>
      </c>
      <c r="D9" s="10" t="s">
        <v>65</v>
      </c>
      <c r="E9" s="11" t="s">
        <v>66</v>
      </c>
      <c r="F9" s="11" t="s">
        <v>67</v>
      </c>
      <c r="G9" s="11" t="s">
        <v>4</v>
      </c>
      <c r="H9" s="11" t="s">
        <v>68</v>
      </c>
      <c r="I9" s="10" t="s">
        <v>5</v>
      </c>
    </row>
    <row r="10" spans="3:9" ht="13.5" customHeight="1" thickBot="1">
      <c r="C10" s="97" t="s">
        <v>6</v>
      </c>
      <c r="D10" s="98"/>
      <c r="E10" s="98"/>
      <c r="F10" s="98"/>
      <c r="G10" s="98"/>
      <c r="H10" s="98"/>
      <c r="I10" s="99"/>
    </row>
    <row r="11" spans="3:9" ht="13.5" customHeight="1" thickBot="1">
      <c r="C11" s="12" t="s">
        <v>7</v>
      </c>
      <c r="D11" s="13">
        <v>184889.91000000015</v>
      </c>
      <c r="E11" s="14">
        <f>1833385.9+4535.68+1936957.23-4553.52</f>
        <v>3770325.2899999996</v>
      </c>
      <c r="F11" s="14">
        <f>1958217.55+1750436.03</f>
        <v>3708653.58</v>
      </c>
      <c r="G11" s="14">
        <v>3391461.27</v>
      </c>
      <c r="H11" s="14">
        <f>+D11+E11-F11</f>
        <v>246561.61999999965</v>
      </c>
      <c r="I11" s="100" t="s">
        <v>57</v>
      </c>
    </row>
    <row r="12" spans="3:9" ht="13.5" customHeight="1" thickBot="1">
      <c r="C12" s="12" t="s">
        <v>8</v>
      </c>
      <c r="D12" s="13">
        <v>100530.44000000006</v>
      </c>
      <c r="E12" s="15">
        <f>498587.51-23445.8+841347.28-54885.65</f>
        <v>1261603.34</v>
      </c>
      <c r="F12" s="15">
        <f>542542.17+703863.15</f>
        <v>1246405.32</v>
      </c>
      <c r="G12" s="14">
        <v>1088332.75</v>
      </c>
      <c r="H12" s="14">
        <f>+D12+E12-F12</f>
        <v>115728.4600000002</v>
      </c>
      <c r="I12" s="101"/>
    </row>
    <row r="13" spans="3:9" ht="13.5" customHeight="1" thickBot="1">
      <c r="C13" s="12" t="s">
        <v>9</v>
      </c>
      <c r="D13" s="13">
        <v>39537.21999999997</v>
      </c>
      <c r="E13" s="15">
        <f>557965.08-22203.32+305217.37-5651.8+0.01</f>
        <v>835327.34</v>
      </c>
      <c r="F13" s="15">
        <f>481039.73+323179.52+0.03</f>
        <v>804219.28</v>
      </c>
      <c r="G13" s="14">
        <f>+E13</f>
        <v>835327.34</v>
      </c>
      <c r="H13" s="14">
        <f>+D13+E13-F13</f>
        <v>70645.27999999991</v>
      </c>
      <c r="I13" s="101"/>
    </row>
    <row r="14" spans="3:9" ht="13.5" customHeight="1" thickBot="1">
      <c r="C14" s="12" t="s">
        <v>10</v>
      </c>
      <c r="D14" s="13">
        <v>26253.23000000001</v>
      </c>
      <c r="E14" s="15">
        <f>187967.94-7389.69+102810.05-2002.27+59231.31-2851.1+109819.82-6896.37</f>
        <v>440689.69</v>
      </c>
      <c r="F14" s="15">
        <f>162144.33+108751.04+91861.1+65211.32</f>
        <v>427967.79</v>
      </c>
      <c r="G14" s="14">
        <f>+E14</f>
        <v>440689.69</v>
      </c>
      <c r="H14" s="14">
        <f>+D14+E14-F14</f>
        <v>38975.13000000006</v>
      </c>
      <c r="I14" s="102"/>
    </row>
    <row r="15" spans="3:9" ht="13.5" customHeight="1" thickBot="1">
      <c r="C15" s="12" t="s">
        <v>11</v>
      </c>
      <c r="D15" s="16">
        <f>SUM(D11:D14)</f>
        <v>351210.80000000016</v>
      </c>
      <c r="E15" s="16">
        <f>SUM(E11:E14)</f>
        <v>6307945.66</v>
      </c>
      <c r="F15" s="16">
        <f>SUM(F11:F14)</f>
        <v>6187245.970000001</v>
      </c>
      <c r="G15" s="16">
        <f>SUM(G11:G14)</f>
        <v>5755811.05</v>
      </c>
      <c r="H15" s="16">
        <f>SUM(H11:H14)</f>
        <v>471910.4899999998</v>
      </c>
      <c r="I15" s="12"/>
    </row>
    <row r="16" spans="3:9" ht="13.5" customHeight="1" thickBot="1">
      <c r="C16" s="98" t="s">
        <v>12</v>
      </c>
      <c r="D16" s="98"/>
      <c r="E16" s="98"/>
      <c r="F16" s="98"/>
      <c r="G16" s="98"/>
      <c r="H16" s="98"/>
      <c r="I16" s="98"/>
    </row>
    <row r="17" spans="3:9" ht="38.25" customHeight="1" thickBot="1">
      <c r="C17" s="17" t="s">
        <v>3</v>
      </c>
      <c r="D17" s="10" t="s">
        <v>65</v>
      </c>
      <c r="E17" s="11" t="s">
        <v>66</v>
      </c>
      <c r="F17" s="11" t="s">
        <v>67</v>
      </c>
      <c r="G17" s="11" t="s">
        <v>4</v>
      </c>
      <c r="H17" s="11" t="s">
        <v>68</v>
      </c>
      <c r="I17" s="18" t="s">
        <v>13</v>
      </c>
    </row>
    <row r="18" spans="3:9" ht="13.5" customHeight="1" thickBot="1">
      <c r="C18" s="9" t="s">
        <v>14</v>
      </c>
      <c r="D18" s="19">
        <v>124533.22000000009</v>
      </c>
      <c r="E18" s="20">
        <f>2316910.87-11.15</f>
        <v>2316899.72</v>
      </c>
      <c r="F18" s="20">
        <v>2286657.04</v>
      </c>
      <c r="G18" s="20">
        <f>+E18</f>
        <v>2316899.72</v>
      </c>
      <c r="H18" s="20">
        <f>+D18+E18-F18</f>
        <v>154775.90000000037</v>
      </c>
      <c r="I18" s="88" t="s">
        <v>62</v>
      </c>
    </row>
    <row r="19" spans="3:10" ht="14.25" customHeight="1" thickBot="1">
      <c r="C19" s="12" t="s">
        <v>15</v>
      </c>
      <c r="D19" s="13">
        <v>19789.54999999999</v>
      </c>
      <c r="E19" s="14">
        <f>404033.25-1.77</f>
        <v>404031.48</v>
      </c>
      <c r="F19" s="14">
        <v>395372.43</v>
      </c>
      <c r="G19" s="20">
        <v>443772.45</v>
      </c>
      <c r="H19" s="20">
        <f aca="true" t="shared" si="0" ref="H19:H24">+D19+E19-F19</f>
        <v>28448.599999999977</v>
      </c>
      <c r="I19" s="89"/>
      <c r="J19" s="21"/>
    </row>
    <row r="20" spans="3:9" ht="13.5" customHeight="1" thickBot="1">
      <c r="C20" s="17" t="s">
        <v>16</v>
      </c>
      <c r="D20" s="22">
        <v>28736.440000000002</v>
      </c>
      <c r="E20" s="14">
        <v>644887.89</v>
      </c>
      <c r="F20" s="14">
        <v>639438.19</v>
      </c>
      <c r="G20" s="20">
        <v>54082</v>
      </c>
      <c r="H20" s="20">
        <f t="shared" si="0"/>
        <v>34186.14000000013</v>
      </c>
      <c r="I20" s="23"/>
    </row>
    <row r="21" spans="3:9" ht="12.75" customHeight="1" thickBot="1">
      <c r="C21" s="12" t="s">
        <v>17</v>
      </c>
      <c r="D21" s="13">
        <v>16837.340000000026</v>
      </c>
      <c r="E21" s="14">
        <f>323190.6-1.58</f>
        <v>323189.01999999996</v>
      </c>
      <c r="F21" s="14">
        <v>318803.2</v>
      </c>
      <c r="G21" s="20">
        <f>+E21</f>
        <v>323189.01999999996</v>
      </c>
      <c r="H21" s="20">
        <f t="shared" si="0"/>
        <v>21223.159999999974</v>
      </c>
      <c r="I21" s="23" t="s">
        <v>18</v>
      </c>
    </row>
    <row r="22" spans="3:9" ht="13.5" customHeight="1" thickBot="1">
      <c r="C22" s="12" t="s">
        <v>19</v>
      </c>
      <c r="D22" s="13">
        <v>25726.25</v>
      </c>
      <c r="E22" s="14">
        <f>484460.43-2.29</f>
        <v>484458.14</v>
      </c>
      <c r="F22" s="14">
        <v>477544.99</v>
      </c>
      <c r="G22" s="20">
        <v>486099.7</v>
      </c>
      <c r="H22" s="20">
        <f t="shared" si="0"/>
        <v>32639.400000000023</v>
      </c>
      <c r="I22" s="23" t="s">
        <v>20</v>
      </c>
    </row>
    <row r="23" spans="3:9" ht="13.5" customHeight="1" thickBot="1">
      <c r="C23" s="12" t="s">
        <v>21</v>
      </c>
      <c r="D23" s="13">
        <v>1294.1800000000003</v>
      </c>
      <c r="E23" s="15">
        <f>23752.6-0.12</f>
        <v>23752.48</v>
      </c>
      <c r="F23" s="15">
        <v>23470.58</v>
      </c>
      <c r="G23" s="20">
        <f>+E23</f>
        <v>23752.48</v>
      </c>
      <c r="H23" s="20">
        <f t="shared" si="0"/>
        <v>1576.079999999998</v>
      </c>
      <c r="I23" s="78" t="s">
        <v>22</v>
      </c>
    </row>
    <row r="24" spans="3:9" ht="13.5" customHeight="1" thickBot="1">
      <c r="C24" s="17" t="s">
        <v>23</v>
      </c>
      <c r="D24" s="13">
        <v>17337.250000000015</v>
      </c>
      <c r="E24" s="15">
        <f>321004.7-53.3</f>
        <v>320951.4</v>
      </c>
      <c r="F24" s="15">
        <v>315380.58</v>
      </c>
      <c r="G24" s="20">
        <f>+E24</f>
        <v>320951.4</v>
      </c>
      <c r="H24" s="20">
        <f t="shared" si="0"/>
        <v>22908.070000000007</v>
      </c>
      <c r="I24" s="23"/>
    </row>
    <row r="25" spans="3:9" ht="13.5" customHeight="1" thickBot="1">
      <c r="C25" s="12" t="s">
        <v>24</v>
      </c>
      <c r="D25" s="84">
        <v>0</v>
      </c>
      <c r="E25" s="15">
        <f>69626.54-0.33</f>
        <v>69626.20999999999</v>
      </c>
      <c r="F25" s="15">
        <v>65533.76</v>
      </c>
      <c r="G25" s="20">
        <f>+E25</f>
        <v>69626.20999999999</v>
      </c>
      <c r="H25" s="20">
        <f>+D25+E25-F25</f>
        <v>4092.44999999999</v>
      </c>
      <c r="I25" s="78" t="s">
        <v>58</v>
      </c>
    </row>
    <row r="26" spans="3:9" ht="13.5" customHeight="1" thickBot="1">
      <c r="C26" s="12" t="s">
        <v>69</v>
      </c>
      <c r="D26" s="13">
        <v>0</v>
      </c>
      <c r="E26" s="15">
        <v>1840</v>
      </c>
      <c r="F26" s="15">
        <v>1840.65</v>
      </c>
      <c r="G26" s="14">
        <f>E26</f>
        <v>1840</v>
      </c>
      <c r="H26" s="15">
        <f>+D26+E26-F26</f>
        <v>-0.650000000000091</v>
      </c>
      <c r="I26" s="78"/>
    </row>
    <row r="27" spans="3:9" s="25" customFormat="1" ht="13.5" customHeight="1" thickBot="1">
      <c r="C27" s="12" t="s">
        <v>11</v>
      </c>
      <c r="D27" s="16">
        <f>SUM(D18:D26)</f>
        <v>234254.2300000001</v>
      </c>
      <c r="E27" s="16">
        <f>SUM(E18:E26)</f>
        <v>4589636.340000001</v>
      </c>
      <c r="F27" s="16">
        <f>SUM(F18:F26)</f>
        <v>4524041.420000001</v>
      </c>
      <c r="G27" s="16">
        <f>SUM(G18:G26)</f>
        <v>4040212.9800000004</v>
      </c>
      <c r="H27" s="16">
        <f>SUM(H18:H26)</f>
        <v>299849.1500000005</v>
      </c>
      <c r="I27" s="24"/>
    </row>
    <row r="28" spans="3:9" ht="13.5" customHeight="1" thickBot="1">
      <c r="C28" s="90" t="s">
        <v>25</v>
      </c>
      <c r="D28" s="90"/>
      <c r="E28" s="90"/>
      <c r="F28" s="90"/>
      <c r="G28" s="90"/>
      <c r="H28" s="90"/>
      <c r="I28" s="90"/>
    </row>
    <row r="29" spans="3:9" ht="26.25" customHeight="1" thickBot="1">
      <c r="C29" s="79" t="s">
        <v>26</v>
      </c>
      <c r="D29" s="91" t="s">
        <v>70</v>
      </c>
      <c r="E29" s="92"/>
      <c r="F29" s="92"/>
      <c r="G29" s="92"/>
      <c r="H29" s="93"/>
      <c r="I29" s="26" t="s">
        <v>27</v>
      </c>
    </row>
    <row r="30" spans="3:8" ht="17.25" customHeight="1">
      <c r="C30" s="27" t="s">
        <v>71</v>
      </c>
      <c r="D30" s="27"/>
      <c r="E30" s="27"/>
      <c r="F30" s="27"/>
      <c r="G30" s="27"/>
      <c r="H30" s="28">
        <f>+H15+H27</f>
        <v>771759.6400000004</v>
      </c>
    </row>
    <row r="31" spans="3:8" ht="12" customHeight="1">
      <c r="C31" s="85"/>
      <c r="D31" s="85"/>
      <c r="F31" s="86"/>
      <c r="G31" s="86"/>
      <c r="H31" s="86"/>
    </row>
    <row r="32" ht="12.75" customHeight="1">
      <c r="C32" s="87"/>
    </row>
    <row r="33" spans="3:8" ht="12.75">
      <c r="C33" s="2"/>
      <c r="D33" s="2"/>
      <c r="E33" s="2"/>
      <c r="F33" s="2"/>
      <c r="G33" s="2"/>
      <c r="H33" s="2"/>
    </row>
  </sheetData>
  <sheetProtection/>
  <mergeCells count="10">
    <mergeCell ref="I18:I19"/>
    <mergeCell ref="C28:I28"/>
    <mergeCell ref="D29:H29"/>
    <mergeCell ref="C5:I5"/>
    <mergeCell ref="C7:I7"/>
    <mergeCell ref="C8:I8"/>
    <mergeCell ref="C10:I10"/>
    <mergeCell ref="I11:I14"/>
    <mergeCell ref="C16:I16"/>
    <mergeCell ref="C6:I6"/>
  </mergeCells>
  <printOptions horizontalCentered="1" verticalCentered="1"/>
  <pageMargins left="0.3937007874015748" right="0" top="0" bottom="0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"/>
  <sheetViews>
    <sheetView view="pageBreakPreview" zoomScale="120" zoomScaleSheetLayoutView="120" zoomScalePageLayoutView="0" workbookViewId="0" topLeftCell="A1">
      <selection activeCell="B4" sqref="B4"/>
    </sheetView>
  </sheetViews>
  <sheetFormatPr defaultColWidth="9.00390625" defaultRowHeight="12.75"/>
  <cols>
    <col min="1" max="1" width="4.625" style="0" customWidth="1"/>
    <col min="2" max="2" width="12.375" style="0" customWidth="1"/>
    <col min="3" max="3" width="13.25390625" style="0" hidden="1" customWidth="1"/>
    <col min="4" max="4" width="12.125" style="0" customWidth="1"/>
    <col min="5" max="5" width="13.625" style="0" customWidth="1"/>
    <col min="6" max="6" width="13.25390625" style="0" customWidth="1"/>
    <col min="7" max="7" width="14.25390625" style="0" customWidth="1"/>
    <col min="8" max="9" width="15.125" style="0" customWidth="1"/>
  </cols>
  <sheetData>
    <row r="1" spans="1:9" ht="12.75">
      <c r="A1" s="103" t="s">
        <v>28</v>
      </c>
      <c r="B1" s="103"/>
      <c r="C1" s="103"/>
      <c r="D1" s="103"/>
      <c r="E1" s="103"/>
      <c r="F1" s="103"/>
      <c r="G1" s="103"/>
      <c r="H1" s="103"/>
      <c r="I1" s="103"/>
    </row>
    <row r="2" spans="1:9" ht="12.75">
      <c r="A2" s="103" t="s">
        <v>29</v>
      </c>
      <c r="B2" s="103"/>
      <c r="C2" s="103"/>
      <c r="D2" s="103"/>
      <c r="E2" s="103"/>
      <c r="F2" s="103"/>
      <c r="G2" s="103"/>
      <c r="H2" s="103"/>
      <c r="I2" s="103"/>
    </row>
    <row r="3" spans="1:9" ht="12.75">
      <c r="A3" s="103" t="s">
        <v>72</v>
      </c>
      <c r="B3" s="103"/>
      <c r="C3" s="103"/>
      <c r="D3" s="103"/>
      <c r="E3" s="103"/>
      <c r="F3" s="103"/>
      <c r="G3" s="103"/>
      <c r="H3" s="103"/>
      <c r="I3" s="103"/>
    </row>
    <row r="4" spans="1:9" ht="51">
      <c r="A4" s="80" t="s">
        <v>30</v>
      </c>
      <c r="B4" s="80" t="s">
        <v>73</v>
      </c>
      <c r="C4" s="81" t="s">
        <v>59</v>
      </c>
      <c r="D4" s="81" t="s">
        <v>31</v>
      </c>
      <c r="E4" s="81" t="s">
        <v>32</v>
      </c>
      <c r="F4" s="81" t="s">
        <v>33</v>
      </c>
      <c r="G4" s="81" t="s">
        <v>34</v>
      </c>
      <c r="H4" s="80" t="s">
        <v>74</v>
      </c>
      <c r="I4" s="80" t="s">
        <v>35</v>
      </c>
    </row>
    <row r="5" spans="1:9" ht="15">
      <c r="A5" s="82" t="s">
        <v>36</v>
      </c>
      <c r="B5" s="83">
        <v>-82.10205000000002</v>
      </c>
      <c r="C5" s="83">
        <v>0</v>
      </c>
      <c r="D5" s="83">
        <v>404.03148</v>
      </c>
      <c r="E5" s="83">
        <v>395.37243</v>
      </c>
      <c r="F5" s="83">
        <v>4.32</v>
      </c>
      <c r="G5" s="83">
        <v>443.77245</v>
      </c>
      <c r="H5" s="83">
        <v>28.4486</v>
      </c>
      <c r="I5" s="83">
        <f>B5+D5+F5-G5</f>
        <v>-117.52302000000003</v>
      </c>
    </row>
    <row r="7" ht="15">
      <c r="A7" t="s">
        <v>75</v>
      </c>
    </row>
    <row r="8" ht="12.75">
      <c r="A8" t="s">
        <v>76</v>
      </c>
    </row>
    <row r="9" ht="12.75">
      <c r="A9" t="s">
        <v>77</v>
      </c>
    </row>
    <row r="10" ht="12.75">
      <c r="A10" t="s">
        <v>78</v>
      </c>
    </row>
    <row r="11" ht="12.75">
      <c r="A11" t="s">
        <v>79</v>
      </c>
    </row>
    <row r="12" ht="12.75">
      <c r="A12" t="s">
        <v>80</v>
      </c>
    </row>
    <row r="13" ht="12.75">
      <c r="A13" t="s">
        <v>81</v>
      </c>
    </row>
    <row r="14" ht="12.75">
      <c r="A14" t="s">
        <v>82</v>
      </c>
    </row>
    <row r="15" ht="12.75">
      <c r="A15" t="s">
        <v>83</v>
      </c>
    </row>
    <row r="16" spans="1:6" ht="12.75">
      <c r="A16" t="s">
        <v>84</v>
      </c>
      <c r="D16" s="44"/>
      <c r="E16" s="44"/>
      <c r="F16" s="44"/>
    </row>
    <row r="17" ht="12.75">
      <c r="A17" t="s">
        <v>85</v>
      </c>
    </row>
  </sheetData>
  <sheetProtection/>
  <mergeCells count="3">
    <mergeCell ref="A1:I1"/>
    <mergeCell ref="A2:I2"/>
    <mergeCell ref="A3:I3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B24" sqref="B24"/>
    </sheetView>
  </sheetViews>
  <sheetFormatPr defaultColWidth="9.00390625" defaultRowHeight="12.75"/>
  <cols>
    <col min="1" max="1" width="5.625" style="0" customWidth="1"/>
    <col min="2" max="2" width="18.00390625" style="0" customWidth="1"/>
    <col min="3" max="3" width="34.25390625" style="0" customWidth="1"/>
    <col min="4" max="4" width="19.25390625" style="0" customWidth="1"/>
    <col min="5" max="5" width="15.25390625" style="0" customWidth="1"/>
    <col min="6" max="6" width="17.25390625" style="0" customWidth="1"/>
    <col min="7" max="7" width="11.25390625" style="0" customWidth="1"/>
    <col min="8" max="8" width="20.625" style="0" hidden="1" customWidth="1"/>
  </cols>
  <sheetData>
    <row r="1" spans="1:8" ht="30.75" customHeight="1">
      <c r="A1" s="104" t="s">
        <v>86</v>
      </c>
      <c r="B1" s="104"/>
      <c r="C1" s="104"/>
      <c r="D1" s="104"/>
      <c r="E1" s="104"/>
      <c r="F1" s="104"/>
      <c r="G1" s="104"/>
      <c r="H1" s="30"/>
    </row>
    <row r="2" spans="1:7" ht="29.25" customHeight="1" thickBot="1">
      <c r="A2" s="105"/>
      <c r="B2" s="105"/>
      <c r="C2" s="105"/>
      <c r="D2" s="105"/>
      <c r="E2" s="105"/>
      <c r="F2" s="105"/>
      <c r="G2" s="105"/>
    </row>
    <row r="3" spans="1:8" ht="13.5" thickBot="1">
      <c r="A3" s="31"/>
      <c r="B3" s="32"/>
      <c r="C3" s="33"/>
      <c r="D3" s="32"/>
      <c r="E3" s="34"/>
      <c r="F3" s="106" t="s">
        <v>37</v>
      </c>
      <c r="G3" s="107"/>
      <c r="H3" s="32"/>
    </row>
    <row r="4" spans="1:8" ht="12.75">
      <c r="A4" s="35" t="s">
        <v>38</v>
      </c>
      <c r="B4" s="36" t="s">
        <v>39</v>
      </c>
      <c r="C4" s="37" t="s">
        <v>40</v>
      </c>
      <c r="D4" s="36" t="s">
        <v>41</v>
      </c>
      <c r="E4" s="38" t="s">
        <v>42</v>
      </c>
      <c r="F4" s="39"/>
      <c r="G4" s="39"/>
      <c r="H4" s="39" t="s">
        <v>43</v>
      </c>
    </row>
    <row r="5" spans="1:8" ht="12.75">
      <c r="A5" s="35" t="s">
        <v>44</v>
      </c>
      <c r="B5" s="36"/>
      <c r="C5" s="37"/>
      <c r="D5" s="36" t="s">
        <v>45</v>
      </c>
      <c r="E5" s="40" t="s">
        <v>46</v>
      </c>
      <c r="F5" s="36" t="s">
        <v>47</v>
      </c>
      <c r="G5" s="36" t="s">
        <v>48</v>
      </c>
      <c r="H5" s="36"/>
    </row>
    <row r="6" spans="1:8" ht="12.75">
      <c r="A6" s="35"/>
      <c r="B6" s="36"/>
      <c r="C6" s="37"/>
      <c r="D6" s="36" t="s">
        <v>49</v>
      </c>
      <c r="E6" s="41"/>
      <c r="F6" s="36" t="s">
        <v>50</v>
      </c>
      <c r="G6" s="36" t="s">
        <v>51</v>
      </c>
      <c r="H6" s="42"/>
    </row>
    <row r="7" spans="1:8" ht="12.75">
      <c r="A7" s="43"/>
      <c r="B7" s="42"/>
      <c r="C7" s="44"/>
      <c r="D7" s="42"/>
      <c r="E7" s="41"/>
      <c r="F7" s="42"/>
      <c r="G7" s="36" t="s">
        <v>52</v>
      </c>
      <c r="H7" s="42"/>
    </row>
    <row r="8" spans="1:8" ht="13.5" thickBot="1">
      <c r="A8" s="45"/>
      <c r="B8" s="46"/>
      <c r="C8" s="47"/>
      <c r="D8" s="46"/>
      <c r="E8" s="48"/>
      <c r="F8" s="46"/>
      <c r="G8" s="46"/>
      <c r="H8" s="46"/>
    </row>
    <row r="9" spans="1:8" ht="12.75">
      <c r="A9" s="32"/>
      <c r="B9" s="34"/>
      <c r="C9" s="31"/>
      <c r="D9" s="32"/>
      <c r="E9" s="34"/>
      <c r="F9" s="34"/>
      <c r="G9" s="34"/>
      <c r="H9" s="34"/>
    </row>
    <row r="10" spans="1:8" ht="12.75">
      <c r="A10" s="36">
        <v>1</v>
      </c>
      <c r="B10" s="41" t="s">
        <v>63</v>
      </c>
      <c r="C10" s="35" t="s">
        <v>87</v>
      </c>
      <c r="D10" s="36" t="s">
        <v>88</v>
      </c>
      <c r="E10" s="49">
        <v>54.082</v>
      </c>
      <c r="F10" s="50">
        <v>54.082</v>
      </c>
      <c r="G10" s="50">
        <f>+E10-F10</f>
        <v>0</v>
      </c>
      <c r="H10" s="40"/>
    </row>
    <row r="11" spans="1:8" ht="12.75">
      <c r="A11" s="36"/>
      <c r="B11" s="41"/>
      <c r="C11" s="35"/>
      <c r="D11" s="36"/>
      <c r="E11" s="51"/>
      <c r="F11" s="52"/>
      <c r="G11" s="50"/>
      <c r="H11" s="53"/>
    </row>
    <row r="12" spans="1:8" ht="12.75">
      <c r="A12" s="36"/>
      <c r="B12" s="41"/>
      <c r="C12" s="54" t="s">
        <v>53</v>
      </c>
      <c r="D12" s="55"/>
      <c r="E12" s="56">
        <f>SUM(E10:E11)</f>
        <v>54.082</v>
      </c>
      <c r="F12" s="56">
        <f>SUM(F10:F11)</f>
        <v>54.082</v>
      </c>
      <c r="G12" s="56">
        <f>SUM(G10:G11)</f>
        <v>0</v>
      </c>
      <c r="H12" s="40"/>
    </row>
    <row r="13" spans="1:8" ht="13.5" thickBot="1">
      <c r="A13" s="57"/>
      <c r="B13" s="58"/>
      <c r="C13" s="59"/>
      <c r="D13" s="60"/>
      <c r="E13" s="51"/>
      <c r="F13" s="51"/>
      <c r="G13" s="51"/>
      <c r="H13" s="53"/>
    </row>
    <row r="14" spans="1:8" ht="12.75">
      <c r="A14" s="32"/>
      <c r="B14" s="34"/>
      <c r="C14" s="61"/>
      <c r="D14" s="61"/>
      <c r="E14" s="62"/>
      <c r="F14" s="62"/>
      <c r="G14" s="62"/>
      <c r="H14" s="61"/>
    </row>
    <row r="15" spans="1:8" ht="12.75">
      <c r="A15" s="42"/>
      <c r="B15" s="63" t="s">
        <v>11</v>
      </c>
      <c r="C15" s="64"/>
      <c r="D15" s="64"/>
      <c r="E15" s="65">
        <f>E12</f>
        <v>54.082</v>
      </c>
      <c r="F15" s="65">
        <f>F12</f>
        <v>54.082</v>
      </c>
      <c r="G15" s="65">
        <f>G12</f>
        <v>0</v>
      </c>
      <c r="H15" s="65">
        <f>H12</f>
        <v>0</v>
      </c>
    </row>
    <row r="16" spans="1:8" ht="13.5" thickBot="1">
      <c r="A16" s="46"/>
      <c r="B16" s="48"/>
      <c r="C16" s="66"/>
      <c r="D16" s="66"/>
      <c r="E16" s="67"/>
      <c r="F16" s="67"/>
      <c r="G16" s="67"/>
      <c r="H16" s="67"/>
    </row>
    <row r="17" spans="1:8" ht="12.75">
      <c r="A17" s="44"/>
      <c r="B17" s="44"/>
      <c r="C17" s="68"/>
      <c r="D17" s="68"/>
      <c r="E17" s="37"/>
      <c r="F17" s="37"/>
      <c r="G17" s="37"/>
      <c r="H17" s="37"/>
    </row>
    <row r="18" spans="1:7" ht="63.75" customHeight="1">
      <c r="A18" s="69" t="s">
        <v>54</v>
      </c>
      <c r="B18" s="69" t="s">
        <v>60</v>
      </c>
      <c r="C18" s="69" t="s">
        <v>89</v>
      </c>
      <c r="D18" s="69" t="s">
        <v>90</v>
      </c>
      <c r="E18" s="70" t="s">
        <v>55</v>
      </c>
      <c r="F18" s="69" t="s">
        <v>91</v>
      </c>
      <c r="G18" s="71"/>
    </row>
    <row r="19" spans="1:8" ht="15">
      <c r="A19" s="72">
        <v>1</v>
      </c>
      <c r="B19" s="73">
        <v>28736.440000000002</v>
      </c>
      <c r="C19" s="73">
        <v>644887.89</v>
      </c>
      <c r="D19" s="73">
        <v>639438.19</v>
      </c>
      <c r="E19" s="73">
        <v>65601.81</v>
      </c>
      <c r="F19" s="73">
        <f>+B19+C19-D19</f>
        <v>34186.14000000013</v>
      </c>
      <c r="G19" s="74"/>
      <c r="H19" s="37"/>
    </row>
    <row r="20" spans="1:8" ht="15">
      <c r="A20" s="75"/>
      <c r="B20" s="74"/>
      <c r="C20" s="74"/>
      <c r="D20" s="74"/>
      <c r="E20" s="74"/>
      <c r="F20" s="74"/>
      <c r="G20" s="74"/>
      <c r="H20" s="37"/>
    </row>
    <row r="21" spans="1:5" ht="90">
      <c r="A21" s="69" t="s">
        <v>54</v>
      </c>
      <c r="B21" s="69" t="s">
        <v>61</v>
      </c>
      <c r="C21" s="69" t="s">
        <v>92</v>
      </c>
      <c r="D21" s="69" t="s">
        <v>56</v>
      </c>
      <c r="E21" s="69" t="s">
        <v>93</v>
      </c>
    </row>
    <row r="22" spans="1:8" ht="15">
      <c r="A22" s="76">
        <v>1</v>
      </c>
      <c r="B22" s="77">
        <v>-206556.84</v>
      </c>
      <c r="C22" s="77">
        <f>+D19+E19</f>
        <v>705040</v>
      </c>
      <c r="D22" s="77">
        <v>54082</v>
      </c>
      <c r="E22" s="77">
        <f>+B22+C22-D22</f>
        <v>444401.16000000003</v>
      </c>
      <c r="F22" s="74"/>
      <c r="G22" s="74"/>
      <c r="H22" s="37"/>
    </row>
    <row r="23" spans="1:8" ht="15">
      <c r="A23" s="75"/>
      <c r="B23" s="74"/>
      <c r="C23" s="74"/>
      <c r="D23" s="74"/>
      <c r="E23" s="74"/>
      <c r="F23" s="74"/>
      <c r="G23" s="74"/>
      <c r="H23" s="37"/>
    </row>
  </sheetData>
  <sheetProtection/>
  <mergeCells count="2">
    <mergeCell ref="A1:G2"/>
    <mergeCell ref="F3:G3"/>
  </mergeCells>
  <printOptions horizontalCentered="1"/>
  <pageMargins left="0" right="0" top="0" bottom="0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nord</cp:lastModifiedBy>
  <dcterms:created xsi:type="dcterms:W3CDTF">2011-03-25T07:19:09Z</dcterms:created>
  <dcterms:modified xsi:type="dcterms:W3CDTF">2013-04-16T12:36:08Z</dcterms:modified>
  <cp:category/>
  <cp:version/>
  <cp:contentType/>
  <cp:contentStatus/>
</cp:coreProperties>
</file>