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ЧР70" sheetId="1" r:id="rId1"/>
    <sheet name="ЧР 70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<sst xmlns="http://schemas.openxmlformats.org/spreadsheetml/2006/main" count="70" uniqueCount="63">
  <si>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ОТЧЕТ</t>
  </si>
  <si>
    <t>по выполнению плана текущего ремонта жилого дома</t>
  </si>
  <si>
    <t>№ 70 по мкр. Черная Речка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</si>
  <si>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</si>
  <si>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</si>
  <si>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</si>
  <si>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</si>
  <si>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</si>
  <si>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</si>
  <si>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</si>
  <si>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</si>
  <si>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</si>
  <si>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</si>
  <si>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t>работы по электрике - 0.28 т.р.</t>
  </si>
  <si>
    <t>смена соединений на КУУТЭ - 0.26 т.р</t>
  </si>
  <si>
    <t>установка таблички с адресом - 0.59 т.р.</t>
  </si>
  <si>
    <t>демонтаж и установка манометра в ТП - 0.53 т.р</t>
  </si>
  <si>
    <t>расходный инвентарь - 0.10 т.р.</t>
  </si>
  <si>
    <r>
      <t>Затраты по статье "текущий ремонт" составили 1</t>
    </r>
    <r>
      <rPr>
        <b/>
        <sz val="11"/>
        <color indexed="8"/>
        <rFont val="Calibri"/>
        <family val="2"/>
      </rPr>
      <t xml:space="preserve">.76 </t>
    </r>
    <r>
      <rPr>
        <sz val="11"/>
        <color indexed="8"/>
        <rFont val="Calibri"/>
        <family val="2"/>
      </rPr>
      <t>тыс.рублей, в том числе: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</si>
  <si>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</si>
  <si>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</si>
  <si>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</si>
  <si>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70 по мкр. Черная Речка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</si>
  <si>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</si>
  <si>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</si>
  <si>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</si>
  <si>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</si>
  <si>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</si>
  <si>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</si>
  <si>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</si>
  <si>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</si>
  <si>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</si>
  <si>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</si>
  <si>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</si>
  <si>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</si>
  <si>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</si>
  <si>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</si>
  <si>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</si>
  <si>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</si>
  <si>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</si>
  <si>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</si>
  <si>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</si>
  <si>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</si>
  <si>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</si>
  <si>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</si>
  <si>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</si>
  <si>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</si>
  <si>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</si>
  <si>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</si>
  <si>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</si>
  <si>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</si>
  <si>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электр под</t>
  </si>
  <si>
    <t>ООО "ПСК"</t>
  </si>
  <si>
    <t>т/о узлов учета теп/энергии</t>
  </si>
  <si>
    <t xml:space="preserve"> ООО"Энерго-Сервис"</t>
  </si>
  <si>
    <t>Общая задолженность по дому  на 01.01.2020г.</t>
  </si>
  <si>
    <t>Прочие поступления</t>
  </si>
  <si>
    <t>Размещение Интернет оборудования</t>
  </si>
  <si>
    <t xml:space="preserve">Поступило от ООО "ГМК" за размещение интернет оборудования 5580,00 руб. </t>
  </si>
  <si>
    <t>ООО "ГМК"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</si>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</sst>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2" fillId="0" borderId="0" xfId="72" applyFont="1" applyFill="1">
      <alignment/>
      <protection/>
    </xf>
    <xf numFmtId="0" fontId="20" fillId="0" borderId="0" xfId="72" applyFill="1">
      <alignment/>
      <protection/>
    </xf>
    <xf numFmtId="0" fontId="23" fillId="0" borderId="11" xfId="72" applyFont="1" applyFill="1" applyBorder="1" applyAlignment="1">
      <alignment horizontal="center"/>
      <protection/>
    </xf>
    <xf numFmtId="0" fontId="23" fillId="0" borderId="12" xfId="72" applyFont="1" applyFill="1" applyBorder="1" applyAlignment="1">
      <alignment horizontal="center"/>
      <protection/>
    </xf>
    <xf numFmtId="0" fontId="22" fillId="0" borderId="12" xfId="72" applyFont="1" applyFill="1" applyBorder="1">
      <alignment/>
      <protection/>
    </xf>
    <xf numFmtId="0" fontId="22" fillId="0" borderId="13" xfId="72" applyFont="1" applyFill="1" applyBorder="1">
      <alignment/>
      <protection/>
    </xf>
    <xf numFmtId="0" fontId="23" fillId="0" borderId="0" xfId="72" applyFont="1" applyFill="1" applyAlignment="1">
      <alignment horizontal="center"/>
      <protection/>
    </xf>
    <xf numFmtId="0" fontId="22" fillId="0" borderId="0" xfId="72" applyFont="1" applyFill="1" applyBorder="1">
      <alignment/>
      <protection/>
    </xf>
    <xf numFmtId="0" fontId="24" fillId="0" borderId="0" xfId="72" applyFont="1" applyFill="1" applyBorder="1" applyAlignment="1">
      <alignment horizontal="center"/>
      <protection/>
    </xf>
    <xf numFmtId="0" fontId="25" fillId="0" borderId="0" xfId="72" applyFont="1" applyFill="1" applyBorder="1" applyAlignment="1">
      <alignment horizontal="center"/>
      <protection/>
    </xf>
    <xf numFmtId="0" fontId="25" fillId="0" borderId="14" xfId="72" applyFont="1" applyFill="1" applyBorder="1" applyAlignment="1">
      <alignment horizontal="center"/>
      <protection/>
    </xf>
    <xf numFmtId="0" fontId="26" fillId="0" borderId="15" xfId="72" applyFont="1" applyFill="1" applyBorder="1" applyAlignment="1">
      <alignment horizontal="center" vertical="top" wrapText="1"/>
      <protection/>
    </xf>
    <xf numFmtId="0" fontId="26" fillId="0" borderId="13" xfId="72" applyFont="1" applyFill="1" applyBorder="1" applyAlignment="1">
      <alignment horizontal="center" vertical="top" wrapText="1"/>
      <protection/>
    </xf>
    <xf numFmtId="0" fontId="27" fillId="0" borderId="13" xfId="72" applyFont="1" applyFill="1" applyBorder="1" applyAlignment="1">
      <alignment horizontal="center" vertical="top" wrapText="1"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6" fillId="0" borderId="12" xfId="72" applyFont="1" applyFill="1" applyBorder="1" applyAlignment="1">
      <alignment horizontal="center" vertical="top" wrapText="1"/>
      <protection/>
    </xf>
    <xf numFmtId="0" fontId="26" fillId="0" borderId="16" xfId="72" applyFont="1" applyFill="1" applyBorder="1" applyAlignment="1">
      <alignment horizontal="center" vertical="top" wrapText="1"/>
      <protection/>
    </xf>
    <xf numFmtId="0" fontId="23" fillId="0" borderId="17" xfId="72" applyFont="1" applyFill="1" applyBorder="1" applyAlignment="1">
      <alignment horizontal="center" vertical="top" wrapText="1"/>
      <protection/>
    </xf>
    <xf numFmtId="4" fontId="28" fillId="0" borderId="18" xfId="72" applyNumberFormat="1" applyFont="1" applyFill="1" applyBorder="1" applyAlignment="1">
      <alignment horizontal="right" vertical="top" wrapText="1"/>
      <protection/>
    </xf>
    <xf numFmtId="4" fontId="29" fillId="0" borderId="18" xfId="72" applyNumberFormat="1" applyFont="1" applyFill="1" applyBorder="1" applyAlignment="1">
      <alignment vertical="top" wrapText="1"/>
      <protection/>
    </xf>
    <xf numFmtId="0" fontId="28" fillId="0" borderId="19" xfId="72" applyFont="1" applyFill="1" applyBorder="1" applyAlignment="1">
      <alignment horizontal="center" vertical="center" wrapText="1"/>
      <protection/>
    </xf>
    <xf numFmtId="4" fontId="28" fillId="0" borderId="18" xfId="72" applyNumberFormat="1" applyFont="1" applyFill="1" applyBorder="1" applyAlignment="1">
      <alignment vertical="top" wrapText="1"/>
      <protection/>
    </xf>
    <xf numFmtId="0" fontId="28" fillId="0" borderId="20" xfId="72" applyFont="1" applyFill="1" applyBorder="1" applyAlignment="1">
      <alignment horizontal="center" vertical="center" wrapText="1"/>
      <protection/>
    </xf>
    <xf numFmtId="2" fontId="20" fillId="0" borderId="0" xfId="72" applyNumberFormat="1" applyFill="1">
      <alignment/>
      <protection/>
    </xf>
    <xf numFmtId="0" fontId="28" fillId="0" borderId="17" xfId="72" applyFont="1" applyFill="1" applyBorder="1" applyAlignment="1">
      <alignment horizontal="center" vertical="center" wrapText="1"/>
      <protection/>
    </xf>
    <xf numFmtId="4" fontId="23" fillId="0" borderId="18" xfId="72" applyNumberFormat="1" applyFont="1" applyFill="1" applyBorder="1" applyAlignment="1">
      <alignment vertical="top" wrapText="1"/>
      <protection/>
    </xf>
    <xf numFmtId="0" fontId="23" fillId="0" borderId="12" xfId="72" applyFont="1" applyFill="1" applyBorder="1" applyAlignment="1">
      <alignment horizontal="center" vertical="top" wrapText="1"/>
      <protection/>
    </xf>
    <xf numFmtId="0" fontId="26" fillId="0" borderId="17" xfId="72" applyFont="1" applyFill="1" applyBorder="1" applyAlignment="1">
      <alignment horizontal="center" vertical="top" wrapText="1"/>
      <protection/>
    </xf>
    <xf numFmtId="0" fontId="26" fillId="0" borderId="18" xfId="72" applyFont="1" applyFill="1" applyBorder="1" applyAlignment="1">
      <alignment horizontal="center" vertical="top" wrapText="1"/>
      <protection/>
    </xf>
    <xf numFmtId="4" fontId="28" fillId="0" borderId="13" xfId="72" applyNumberFormat="1" applyFont="1" applyFill="1" applyBorder="1" applyAlignment="1">
      <alignment horizontal="right" vertical="top" wrapText="1"/>
      <protection/>
    </xf>
    <xf numFmtId="4" fontId="29" fillId="0" borderId="13" xfId="72" applyNumberFormat="1" applyFont="1" applyFill="1" applyBorder="1" applyAlignment="1">
      <alignment vertical="top" wrapText="1"/>
      <protection/>
    </xf>
    <xf numFmtId="0" fontId="30" fillId="0" borderId="19" xfId="72" applyFont="1" applyFill="1" applyBorder="1" applyAlignment="1">
      <alignment horizontal="center" vertical="center" wrapText="1"/>
      <protection/>
    </xf>
    <xf numFmtId="0" fontId="31" fillId="0" borderId="17" xfId="72" applyFont="1" applyFill="1" applyBorder="1" applyAlignment="1">
      <alignment horizontal="center" vertical="center" wrapText="1"/>
      <protection/>
    </xf>
    <xf numFmtId="4" fontId="30" fillId="0" borderId="18" xfId="72" applyNumberFormat="1" applyFont="1" applyFill="1" applyBorder="1" applyAlignment="1">
      <alignment horizontal="right" vertical="top" wrapText="1"/>
      <protection/>
    </xf>
    <xf numFmtId="0" fontId="32" fillId="0" borderId="18" xfId="72" applyFont="1" applyFill="1" applyBorder="1" applyAlignment="1">
      <alignment horizontal="center" vertical="top" wrapText="1"/>
      <protection/>
    </xf>
    <xf numFmtId="0" fontId="28" fillId="0" borderId="18" xfId="72" applyFont="1" applyFill="1" applyBorder="1" applyAlignment="1">
      <alignment horizontal="center" vertical="top" wrapText="1"/>
      <protection/>
    </xf>
    <xf numFmtId="0" fontId="23" fillId="0" borderId="18" xfId="72" applyFont="1" applyFill="1" applyBorder="1" applyAlignment="1">
      <alignment horizontal="center" vertical="top" wrapText="1"/>
      <protection/>
    </xf>
    <xf numFmtId="0" fontId="20" fillId="0" borderId="0" xfId="72" applyFont="1" applyFill="1">
      <alignment/>
      <protection/>
    </xf>
    <xf numFmtId="0" fontId="33" fillId="0" borderId="0" xfId="72" applyFont="1" applyFill="1">
      <alignment/>
      <protection/>
    </xf>
    <xf numFmtId="4" fontId="34" fillId="0" borderId="0" xfId="72" applyNumberFormat="1" applyFont="1" applyFill="1">
      <alignment/>
      <protection/>
    </xf>
    <xf numFmtId="0" fontId="28" fillId="0" borderId="0" xfId="72" applyFont="1" applyFill="1">
      <alignment/>
      <protection/>
    </xf>
    <xf numFmtId="0" fontId="23" fillId="0" borderId="21" xfId="72" applyFont="1" applyFill="1" applyBorder="1" applyAlignment="1">
      <alignment horizontal="center" vertical="top" wrapText="1"/>
      <protection/>
    </xf>
    <xf numFmtId="0" fontId="23" fillId="0" borderId="11" xfId="72" applyFont="1" applyFill="1" applyBorder="1" applyAlignment="1">
      <alignment horizontal="center" wrapText="1"/>
      <protection/>
    </xf>
    <xf numFmtId="4" fontId="28" fillId="0" borderId="10" xfId="72" applyNumberFormat="1" applyFont="1" applyFill="1" applyBorder="1" applyAlignment="1">
      <alignment horizontal="center" vertical="center" wrapText="1"/>
      <protection/>
    </xf>
    <xf numFmtId="0" fontId="30" fillId="0" borderId="22" xfId="72" applyFont="1" applyFill="1" applyBorder="1" applyAlignment="1">
      <alignment horizontal="center" vertical="top" wrapText="1"/>
      <protection/>
    </xf>
    <xf numFmtId="0" fontId="35" fillId="0" borderId="0" xfId="72" applyFont="1" applyFill="1">
      <alignment/>
      <protection/>
    </xf>
    <xf numFmtId="0" fontId="30" fillId="0" borderId="0" xfId="72" applyFont="1" applyFill="1">
      <alignment/>
      <protection/>
    </xf>
    <xf numFmtId="4" fontId="35" fillId="0" borderId="0" xfId="72" applyNumberFormat="1" applyFont="1" applyFill="1">
      <alignment/>
      <protection/>
    </xf>
    <xf numFmtId="4" fontId="28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6"/>
  <sheetViews>
    <sheetView tabSelected="1" zoomScalePageLayoutView="0" workbookViewId="0" topLeftCell="C19">
      <selection activeCell="G34" sqref="G34"/>
    </sheetView>
  </sheetViews>
  <sheetFormatPr defaultColWidth="9.140625" defaultRowHeight="15"/>
  <cols>
    <col min="1" max="1" width="3.421875" style="9" hidden="1" customWidth="1"/>
    <col min="2" max="2" width="9.140625" style="9" hidden="1" customWidth="1"/>
    <col min="3" max="3" width="28.8515625" style="48" customWidth="1"/>
    <col min="4" max="4" width="13.28125" style="48" customWidth="1"/>
    <col min="5" max="5" width="11.8515625" style="48" customWidth="1"/>
    <col min="6" max="6" width="13.28125" style="48" customWidth="1"/>
    <col min="7" max="7" width="11.8515625" style="48" customWidth="1"/>
    <col min="8" max="8" width="13.421875" style="48" customWidth="1"/>
    <col min="9" max="9" width="22.8515625" style="48" customWidth="1"/>
    <col min="10" max="11" width="0" style="9" hidden="1" customWidth="1"/>
    <col min="12" max="16384" width="9.140625" style="9" customWidth="1"/>
  </cols>
  <sheetData>
    <row r="1" spans="3:9" ht="12.75" customHeight="1" hidden="1">
      <c r="C1" s="8"/>
      <c r="D1" s="8"/>
      <c r="E1" s="8"/>
      <c r="F1" s="8"/>
      <c r="G1" s="8"/>
      <c r="H1" s="8"/>
      <c r="I1" s="8"/>
    </row>
    <row r="2" spans="3:9" ht="13.5" customHeight="1" hidden="1" thickBot="1">
      <c r="C2" s="8"/>
      <c r="D2" s="8"/>
      <c r="E2" s="8" t="s">
        <v>19</v>
      </c>
      <c r="F2" s="8"/>
      <c r="G2" s="8"/>
      <c r="H2" s="8"/>
      <c r="I2" s="8"/>
    </row>
    <row r="3" spans="3:9" ht="13.5" customHeight="1" hidden="1" thickBot="1">
      <c r="C3" s="10"/>
      <c r="D3" s="11"/>
      <c r="E3" s="12"/>
      <c r="F3" s="12"/>
      <c r="G3" s="12"/>
      <c r="H3" s="12"/>
      <c r="I3" s="13"/>
    </row>
    <row r="4" spans="3:9" ht="12.75" customHeight="1" hidden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12.75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9" ht="12.75" customHeight="1">
      <c r="C17" s="14"/>
      <c r="D17" s="14"/>
      <c r="E17" s="15"/>
      <c r="F17" s="15"/>
      <c r="G17" s="15"/>
      <c r="H17" s="15"/>
      <c r="I17" s="15"/>
    </row>
    <row r="18" spans="3:9" ht="12.75" customHeight="1">
      <c r="C18" s="14"/>
      <c r="D18" s="14"/>
      <c r="E18" s="15"/>
      <c r="F18" s="15"/>
      <c r="G18" s="15"/>
      <c r="H18" s="15"/>
      <c r="I18" s="15"/>
    </row>
    <row r="19" spans="3:9" ht="12.75" customHeight="1">
      <c r="C19" s="14"/>
      <c r="D19" s="14"/>
      <c r="E19" s="15"/>
      <c r="F19" s="15"/>
      <c r="G19" s="15"/>
      <c r="H19" s="15"/>
      <c r="I19" s="15"/>
    </row>
    <row r="20" spans="3:9" ht="12.75" customHeight="1">
      <c r="C20" s="14"/>
      <c r="D20" s="14"/>
      <c r="E20" s="15"/>
      <c r="F20" s="15"/>
      <c r="G20" s="15"/>
      <c r="H20" s="15"/>
      <c r="I20" s="15"/>
    </row>
    <row r="21" spans="3:9" ht="12.75" customHeight="1">
      <c r="C21" s="14"/>
      <c r="D21" s="14"/>
      <c r="E21" s="15"/>
      <c r="F21" s="15"/>
      <c r="G21" s="15"/>
      <c r="H21" s="15"/>
      <c r="I21" s="15"/>
    </row>
    <row r="22" spans="3:9" ht="12.75" customHeight="1">
      <c r="C22" s="14"/>
      <c r="D22" s="14"/>
      <c r="E22" s="15"/>
      <c r="F22" s="15"/>
      <c r="G22" s="15"/>
      <c r="H22" s="15"/>
      <c r="I22" s="15"/>
    </row>
    <row r="23" spans="3:9" ht="14.25">
      <c r="C23" s="16" t="s">
        <v>20</v>
      </c>
      <c r="D23" s="16"/>
      <c r="E23" s="16"/>
      <c r="F23" s="16"/>
      <c r="G23" s="16"/>
      <c r="H23" s="16"/>
      <c r="I23" s="16"/>
    </row>
    <row r="24" spans="3:9" ht="12.75">
      <c r="C24" s="17" t="s">
        <v>21</v>
      </c>
      <c r="D24" s="17"/>
      <c r="E24" s="17"/>
      <c r="F24" s="17"/>
      <c r="G24" s="17"/>
      <c r="H24" s="17"/>
      <c r="I24" s="17"/>
    </row>
    <row r="25" spans="3:9" ht="12.75">
      <c r="C25" s="17" t="s">
        <v>22</v>
      </c>
      <c r="D25" s="17"/>
      <c r="E25" s="17"/>
      <c r="F25" s="17"/>
      <c r="G25" s="17"/>
      <c r="H25" s="17"/>
      <c r="I25" s="17"/>
    </row>
    <row r="26" spans="3:9" ht="6" customHeight="1" thickBot="1">
      <c r="C26" s="18"/>
      <c r="D26" s="18"/>
      <c r="E26" s="18"/>
      <c r="F26" s="18"/>
      <c r="G26" s="18"/>
      <c r="H26" s="18"/>
      <c r="I26" s="18"/>
    </row>
    <row r="27" spans="3:9" ht="53.25" customHeight="1" thickBot="1">
      <c r="C27" s="19" t="s">
        <v>23</v>
      </c>
      <c r="D27" s="20" t="s">
        <v>24</v>
      </c>
      <c r="E27" s="21" t="s">
        <v>25</v>
      </c>
      <c r="F27" s="21" t="s">
        <v>26</v>
      </c>
      <c r="G27" s="21" t="s">
        <v>27</v>
      </c>
      <c r="H27" s="21" t="s">
        <v>28</v>
      </c>
      <c r="I27" s="20" t="s">
        <v>29</v>
      </c>
    </row>
    <row r="28" spans="3:9" ht="13.5" customHeight="1" thickBot="1">
      <c r="C28" s="22" t="s">
        <v>30</v>
      </c>
      <c r="D28" s="23"/>
      <c r="E28" s="23"/>
      <c r="F28" s="23"/>
      <c r="G28" s="23"/>
      <c r="H28" s="23"/>
      <c r="I28" s="24"/>
    </row>
    <row r="29" spans="3:11" ht="13.5" customHeight="1" thickBot="1">
      <c r="C29" s="25" t="s">
        <v>31</v>
      </c>
      <c r="D29" s="26">
        <v>65174.02999999997</v>
      </c>
      <c r="E29" s="27"/>
      <c r="F29" s="27">
        <f>25231.98+6189.15</f>
        <v>31421.129999999997</v>
      </c>
      <c r="G29" s="27"/>
      <c r="H29" s="27">
        <f>+D29+E29-F29</f>
        <v>33752.89999999997</v>
      </c>
      <c r="I29" s="28" t="s">
        <v>32</v>
      </c>
      <c r="K29" s="9">
        <f>33363.72+10762.22+5212.04+1188.69</f>
        <v>50526.670000000006</v>
      </c>
    </row>
    <row r="30" spans="3:11" ht="13.5" customHeight="1" thickBot="1">
      <c r="C30" s="25" t="s">
        <v>33</v>
      </c>
      <c r="D30" s="26">
        <v>25094.57</v>
      </c>
      <c r="E30" s="29"/>
      <c r="F30" s="29">
        <f>6320+1879.98+5925.73</f>
        <v>14125.71</v>
      </c>
      <c r="G30" s="27"/>
      <c r="H30" s="27">
        <f>+D30+E30-F30</f>
        <v>10968.86</v>
      </c>
      <c r="I30" s="30"/>
      <c r="K30" s="9">
        <f>489.92-3030.6</f>
        <v>-2540.68</v>
      </c>
    </row>
    <row r="31" spans="3:11" ht="13.5" customHeight="1" thickBot="1">
      <c r="C31" s="25" t="s">
        <v>34</v>
      </c>
      <c r="D31" s="26">
        <v>20434.01000000001</v>
      </c>
      <c r="E31" s="29"/>
      <c r="F31" s="29">
        <f>6631.98+4930.44</f>
        <v>11562.419999999998</v>
      </c>
      <c r="G31" s="27"/>
      <c r="H31" s="27">
        <f>+D31+E31-F31</f>
        <v>8871.590000000011</v>
      </c>
      <c r="I31" s="30"/>
      <c r="K31" s="31">
        <v>4107.9</v>
      </c>
    </row>
    <row r="32" spans="3:11" ht="13.5" customHeight="1" thickBot="1">
      <c r="C32" s="25" t="s">
        <v>35</v>
      </c>
      <c r="D32" s="26">
        <v>13411.509999999995</v>
      </c>
      <c r="E32" s="29"/>
      <c r="F32" s="29">
        <f>4383.99+3197.23</f>
        <v>7581.219999999999</v>
      </c>
      <c r="G32" s="27"/>
      <c r="H32" s="27">
        <f>+D32+E32-F32</f>
        <v>5830.289999999995</v>
      </c>
      <c r="I32" s="30"/>
      <c r="K32" s="9">
        <f>219.28+1490.68</f>
        <v>1709.96</v>
      </c>
    </row>
    <row r="33" spans="3:11" ht="13.5" customHeight="1" thickBot="1">
      <c r="C33" s="25" t="s">
        <v>36</v>
      </c>
      <c r="D33" s="26">
        <v>1753.3900000000012</v>
      </c>
      <c r="E33" s="29">
        <f>2997.62+1249.46+1685.98</f>
        <v>5933.0599999999995</v>
      </c>
      <c r="F33" s="29">
        <f>1756.45+8+16+1311.05+2766.29</f>
        <v>5857.79</v>
      </c>
      <c r="G33" s="27">
        <f>+E33</f>
        <v>5933.0599999999995</v>
      </c>
      <c r="H33" s="27">
        <f>+D33+E33-F33</f>
        <v>1828.6600000000008</v>
      </c>
      <c r="I33" s="32"/>
      <c r="K33" s="9">
        <f>433.45+13.9-2233.73+89.16-954.05+6.12+41.25+2.66</f>
        <v>-2601.2400000000002</v>
      </c>
    </row>
    <row r="34" spans="3:9" ht="13.5" customHeight="1" thickBot="1">
      <c r="C34" s="25" t="s">
        <v>37</v>
      </c>
      <c r="D34" s="33">
        <f>SUM(D29:D33)</f>
        <v>125867.50999999998</v>
      </c>
      <c r="E34" s="33">
        <f>SUM(E29:E33)</f>
        <v>5933.0599999999995</v>
      </c>
      <c r="F34" s="33">
        <f>SUM(F29:F33)</f>
        <v>70548.26999999999</v>
      </c>
      <c r="G34" s="33">
        <f>SUM(G29:G33)</f>
        <v>5933.0599999999995</v>
      </c>
      <c r="H34" s="33">
        <f>SUM(H29:H33)</f>
        <v>61252.29999999998</v>
      </c>
      <c r="I34" s="25"/>
    </row>
    <row r="35" spans="3:9" ht="13.5" customHeight="1" thickBot="1">
      <c r="C35" s="34" t="s">
        <v>38</v>
      </c>
      <c r="D35" s="34"/>
      <c r="E35" s="34"/>
      <c r="F35" s="34"/>
      <c r="G35" s="34"/>
      <c r="H35" s="34"/>
      <c r="I35" s="34"/>
    </row>
    <row r="36" spans="3:9" ht="56.25" customHeight="1" thickBot="1">
      <c r="C36" s="35" t="s">
        <v>23</v>
      </c>
      <c r="D36" s="20" t="s">
        <v>24</v>
      </c>
      <c r="E36" s="21" t="s">
        <v>25</v>
      </c>
      <c r="F36" s="21" t="s">
        <v>26</v>
      </c>
      <c r="G36" s="21" t="s">
        <v>27</v>
      </c>
      <c r="H36" s="21" t="s">
        <v>28</v>
      </c>
      <c r="I36" s="36" t="s">
        <v>39</v>
      </c>
    </row>
    <row r="37" spans="3:11" ht="30.75" customHeight="1" thickBot="1">
      <c r="C37" s="19" t="s">
        <v>40</v>
      </c>
      <c r="D37" s="37">
        <v>55743.03999999998</v>
      </c>
      <c r="E37" s="38">
        <v>123931.39</v>
      </c>
      <c r="F37" s="38">
        <v>131001.71</v>
      </c>
      <c r="G37" s="38">
        <f>+E37</f>
        <v>123931.39</v>
      </c>
      <c r="H37" s="38">
        <f>+D37+E37-F37</f>
        <v>48672.71999999999</v>
      </c>
      <c r="I37" s="39" t="s">
        <v>41</v>
      </c>
      <c r="J37" s="9">
        <f>11.8+28429.58+38.13</f>
        <v>28479.510000000002</v>
      </c>
      <c r="K37" s="31">
        <f>413.14+34519.96+119.4</f>
        <v>35052.5</v>
      </c>
    </row>
    <row r="38" spans="3:9" ht="14.25" customHeight="1" thickBot="1">
      <c r="C38" s="25" t="s">
        <v>42</v>
      </c>
      <c r="D38" s="26">
        <v>11739.590000000004</v>
      </c>
      <c r="E38" s="27">
        <v>26277.68</v>
      </c>
      <c r="F38" s="27">
        <v>27738.89</v>
      </c>
      <c r="G38" s="38">
        <v>1755.52</v>
      </c>
      <c r="H38" s="38">
        <f>+D38+E38-F38</f>
        <v>10278.380000000005</v>
      </c>
      <c r="I38" s="40"/>
    </row>
    <row r="39" spans="3:9" ht="13.5" customHeight="1" thickBot="1">
      <c r="C39" s="35" t="s">
        <v>43</v>
      </c>
      <c r="D39" s="41">
        <v>0</v>
      </c>
      <c r="E39" s="27"/>
      <c r="F39" s="27"/>
      <c r="G39" s="38"/>
      <c r="H39" s="38">
        <f>+D39+E39-F39</f>
        <v>0</v>
      </c>
      <c r="I39" s="42"/>
    </row>
    <row r="40" spans="3:9" ht="12.75" customHeight="1" hidden="1" thickBot="1">
      <c r="C40" s="25" t="s">
        <v>44</v>
      </c>
      <c r="D40" s="26">
        <v>0</v>
      </c>
      <c r="E40" s="27"/>
      <c r="F40" s="27"/>
      <c r="G40" s="38"/>
      <c r="H40" s="38">
        <f>+D40+E40-F40</f>
        <v>0</v>
      </c>
      <c r="I40" s="42" t="s">
        <v>45</v>
      </c>
    </row>
    <row r="41" spans="3:11" ht="30.75" customHeight="1" thickBot="1">
      <c r="C41" s="25" t="s">
        <v>46</v>
      </c>
      <c r="D41" s="26">
        <v>12792.600000000002</v>
      </c>
      <c r="E41" s="27">
        <v>23395.32</v>
      </c>
      <c r="F41" s="27">
        <v>27896.42</v>
      </c>
      <c r="G41" s="38">
        <v>21237.59</v>
      </c>
      <c r="H41" s="38">
        <f>+D41+E41-F41</f>
        <v>8291.5</v>
      </c>
      <c r="I41" s="43" t="s">
        <v>47</v>
      </c>
      <c r="J41" s="9">
        <f>3050.83+3355.9</f>
        <v>6406.73</v>
      </c>
      <c r="K41" s="9">
        <f>2576.29+2602.78+2656.28</f>
        <v>7835.35</v>
      </c>
    </row>
    <row r="42" spans="3:9" ht="13.5" customHeight="1" hidden="1" thickBot="1">
      <c r="C42" s="25" t="s">
        <v>48</v>
      </c>
      <c r="D42" s="44"/>
      <c r="E42" s="29"/>
      <c r="F42" s="29"/>
      <c r="G42" s="38"/>
      <c r="H42" s="29"/>
      <c r="I42" s="43" t="s">
        <v>49</v>
      </c>
    </row>
    <row r="43" spans="3:9" ht="13.5" customHeight="1" thickBot="1">
      <c r="C43" s="35" t="s">
        <v>50</v>
      </c>
      <c r="D43" s="26">
        <v>6769.5</v>
      </c>
      <c r="E43" s="29">
        <v>2130.67</v>
      </c>
      <c r="F43" s="29">
        <v>5128.73</v>
      </c>
      <c r="G43" s="38">
        <f>+E43</f>
        <v>2130.67</v>
      </c>
      <c r="H43" s="38">
        <f>+D43+E43-F43</f>
        <v>3771.4400000000005</v>
      </c>
      <c r="I43" s="42"/>
    </row>
    <row r="44" spans="3:9" ht="13.5" customHeight="1" thickBot="1">
      <c r="C44" s="35" t="s">
        <v>51</v>
      </c>
      <c r="D44" s="26">
        <v>1616.5099999999993</v>
      </c>
      <c r="E44" s="29">
        <f>3244.85+997.47</f>
        <v>4242.32</v>
      </c>
      <c r="F44" s="29">
        <f>3189.93+1021.37</f>
        <v>4211.3</v>
      </c>
      <c r="G44" s="38">
        <f>+E44</f>
        <v>4242.32</v>
      </c>
      <c r="H44" s="38">
        <f>+D44+E44-F44</f>
        <v>1647.5299999999988</v>
      </c>
      <c r="I44" s="42" t="s">
        <v>52</v>
      </c>
    </row>
    <row r="45" spans="3:9" ht="13.5" customHeight="1" thickBot="1">
      <c r="C45" s="25" t="s">
        <v>53</v>
      </c>
      <c r="D45" s="26">
        <v>2684.6500000000005</v>
      </c>
      <c r="E45" s="29">
        <v>6008.53</v>
      </c>
      <c r="F45" s="29">
        <v>6345.89</v>
      </c>
      <c r="G45" s="38">
        <v>7075.2</v>
      </c>
      <c r="H45" s="38">
        <f>+D45+E45-F45</f>
        <v>2347.29</v>
      </c>
      <c r="I45" s="43" t="s">
        <v>54</v>
      </c>
    </row>
    <row r="46" spans="3:9" s="45" customFormat="1" ht="13.5" customHeight="1" thickBot="1">
      <c r="C46" s="25" t="s">
        <v>37</v>
      </c>
      <c r="D46" s="33">
        <f>SUM(D37:D45)</f>
        <v>91345.88999999997</v>
      </c>
      <c r="E46" s="33">
        <f>SUM(E37:E45)</f>
        <v>185985.91000000003</v>
      </c>
      <c r="F46" s="33">
        <f>SUM(F37:F45)</f>
        <v>202322.94000000003</v>
      </c>
      <c r="G46" s="33">
        <f>SUM(G37:G45)</f>
        <v>160372.69000000003</v>
      </c>
      <c r="H46" s="33">
        <f>SUM(H37:H45)</f>
        <v>75008.85999999999</v>
      </c>
      <c r="I46" s="44"/>
    </row>
    <row r="47" spans="3:8" ht="21" customHeight="1" thickBot="1">
      <c r="C47" s="46" t="s">
        <v>55</v>
      </c>
      <c r="D47" s="46"/>
      <c r="E47" s="46"/>
      <c r="F47" s="46"/>
      <c r="G47" s="46"/>
      <c r="H47" s="47">
        <f>+H34+H46</f>
        <v>136261.15999999997</v>
      </c>
    </row>
    <row r="48" spans="3:9" s="45" customFormat="1" ht="17.25" customHeight="1" thickBot="1">
      <c r="C48" s="49" t="s">
        <v>56</v>
      </c>
      <c r="D48" s="49"/>
      <c r="E48" s="49"/>
      <c r="F48" s="49"/>
      <c r="G48" s="49"/>
      <c r="H48" s="49"/>
      <c r="I48" s="49"/>
    </row>
    <row r="49" spans="3:9" ht="28.5" customHeight="1" thickBot="1">
      <c r="C49" s="50" t="s">
        <v>57</v>
      </c>
      <c r="D49" s="51" t="s">
        <v>58</v>
      </c>
      <c r="E49" s="51"/>
      <c r="F49" s="51"/>
      <c r="G49" s="51"/>
      <c r="H49" s="51"/>
      <c r="I49" s="52" t="s">
        <v>59</v>
      </c>
    </row>
    <row r="50" spans="3:4" ht="15">
      <c r="C50" s="53" t="s">
        <v>60</v>
      </c>
      <c r="D50" s="53"/>
    </row>
    <row r="51" ht="16.5" customHeight="1">
      <c r="C51" s="54" t="s">
        <v>61</v>
      </c>
    </row>
    <row r="52" spans="3:8" ht="12.75" hidden="1">
      <c r="C52" s="9"/>
      <c r="D52" s="9"/>
      <c r="E52" s="9"/>
      <c r="F52" s="9"/>
      <c r="G52" s="9"/>
      <c r="H52" s="9"/>
    </row>
    <row r="53" spans="3:6" ht="15" customHeight="1">
      <c r="C53" s="53"/>
      <c r="D53" s="55"/>
      <c r="E53" s="55"/>
      <c r="F53" s="55"/>
    </row>
    <row r="54" spans="4:8" ht="12.75" customHeight="1">
      <c r="D54" s="56"/>
      <c r="E54" s="56"/>
      <c r="F54" s="56"/>
      <c r="G54" s="56"/>
      <c r="H54" s="56"/>
    </row>
    <row r="55" spans="4:8" ht="12.75" hidden="1">
      <c r="D55" s="56"/>
      <c r="H55" s="48">
        <f>12792.6+2684.65+11739.59+55743.04+6769.5+1234.14+382.37</f>
        <v>91345.89</v>
      </c>
    </row>
    <row r="56" spans="3:8" ht="12.75">
      <c r="C56" s="48" t="s">
        <v>62</v>
      </c>
      <c r="E56" s="56">
        <f>+E34+E46+5580</f>
        <v>197498.97000000003</v>
      </c>
      <c r="G56" s="56">
        <f>+G34+G46</f>
        <v>166305.75000000003</v>
      </c>
      <c r="H56" s="56"/>
    </row>
  </sheetData>
  <sheetProtection/>
  <mergeCells count="10">
    <mergeCell ref="C48:I48"/>
    <mergeCell ref="D49:H49"/>
    <mergeCell ref="I37:I38"/>
    <mergeCell ref="C23:I23"/>
    <mergeCell ref="C24:I24"/>
    <mergeCell ref="C35:I35"/>
    <mergeCell ref="C28:I28"/>
    <mergeCell ref="C26:I26"/>
    <mergeCell ref="C25:I25"/>
    <mergeCell ref="I29:I33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0"/>
  <sheetViews>
    <sheetView zoomScaleSheetLayoutView="120" zoomScalePageLayoutView="0" workbookViewId="0" topLeftCell="A14">
      <selection activeCell="H17" sqref="H17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3.57421875" style="0" customWidth="1"/>
  </cols>
  <sheetData>
    <row r="13" spans="1:9" ht="15">
      <c r="A13" s="7" t="s">
        <v>0</v>
      </c>
      <c r="B13" s="7"/>
      <c r="C13" s="7"/>
      <c r="D13" s="7"/>
      <c r="E13" s="7"/>
      <c r="F13" s="7"/>
      <c r="G13" s="7"/>
      <c r="H13" s="7"/>
      <c r="I13" s="7"/>
    </row>
    <row r="14" spans="1:9" ht="15">
      <c r="A14" s="7" t="s">
        <v>1</v>
      </c>
      <c r="B14" s="7"/>
      <c r="C14" s="7"/>
      <c r="D14" s="7"/>
      <c r="E14" s="7"/>
      <c r="F14" s="7"/>
      <c r="G14" s="7"/>
      <c r="H14" s="7"/>
      <c r="I14" s="7"/>
    </row>
    <row r="15" spans="1:9" ht="15">
      <c r="A15" s="7" t="s">
        <v>2</v>
      </c>
      <c r="B15" s="7"/>
      <c r="C15" s="7"/>
      <c r="D15" s="7"/>
      <c r="E15" s="7"/>
      <c r="F15" s="7"/>
      <c r="G15" s="7"/>
      <c r="H15" s="7"/>
      <c r="I15" s="7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50.09308</v>
      </c>
      <c r="C17" s="4"/>
      <c r="D17" s="4">
        <v>26.27768</v>
      </c>
      <c r="E17" s="4">
        <v>27.73889</v>
      </c>
      <c r="F17" s="4">
        <v>5.58</v>
      </c>
      <c r="G17" s="4">
        <v>1.75552</v>
      </c>
      <c r="H17" s="4">
        <v>10.27838</v>
      </c>
      <c r="I17" s="5">
        <f>B17+D17+F17-G17</f>
        <v>80.19524</v>
      </c>
    </row>
    <row r="19" ht="15">
      <c r="A19" t="s">
        <v>18</v>
      </c>
    </row>
    <row r="20" spans="1:6" ht="15">
      <c r="A20" t="s">
        <v>13</v>
      </c>
      <c r="D20" s="6"/>
      <c r="E20" s="6"/>
      <c r="F20" s="6"/>
    </row>
    <row r="21" spans="1:6" ht="15">
      <c r="A21" t="s">
        <v>14</v>
      </c>
      <c r="D21" s="6"/>
      <c r="E21" s="6"/>
      <c r="F21" s="6"/>
    </row>
    <row r="22" spans="1:6" ht="15">
      <c r="A22" t="s">
        <v>15</v>
      </c>
      <c r="D22" s="6"/>
      <c r="E22" s="6"/>
      <c r="F22" s="6"/>
    </row>
    <row r="23" spans="1:6" ht="15">
      <c r="A23" t="s">
        <v>16</v>
      </c>
      <c r="D23" s="6"/>
      <c r="E23" s="6"/>
      <c r="F23" s="6"/>
    </row>
    <row r="24" spans="1:6" ht="15">
      <c r="A24" t="s">
        <v>17</v>
      </c>
      <c r="D24" s="6"/>
      <c r="E24" s="6"/>
      <c r="F24" s="6"/>
    </row>
    <row r="25" spans="4:6" ht="15">
      <c r="D25" s="6"/>
      <c r="E25" s="6"/>
      <c r="F25" s="6"/>
    </row>
    <row r="30" spans="4:6" ht="15">
      <c r="D30" s="6"/>
      <c r="E30" s="6"/>
      <c r="F30" s="6"/>
    </row>
  </sheetData>
  <sheetProtection/>
  <mergeCells count="3">
    <mergeCell ref="A14:I14"/>
    <mergeCell ref="A15:I15"/>
    <mergeCell ref="A13:I1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2020-03-06T19:12:55Z</dcterms:created>
  <dcterms:modified xsi:type="dcterms:W3CDTF">2020-03-06T19:56:19Z</dcterms:modified>
  <cp:category/>
  <cp:version/>
  <cp:contentType/>
  <cp:contentStatus/>
</cp:coreProperties>
</file>