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арина1" sheetId="1" r:id="rId1"/>
    <sheet name="Ларина 1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<sst xmlns="http://schemas.openxmlformats.org/spreadsheetml/2006/main" count="74" uniqueCount="67">
  <si>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ОТЧЕТ</t>
  </si>
  <si>
    <t>по выполнению плана текущего ремонта жилого дома</t>
  </si>
  <si>
    <t>№ 1 по ул. Ларина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</si>
  <si>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</si>
  <si>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</si>
  <si>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</si>
  <si>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</si>
  <si>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</si>
  <si>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</si>
  <si>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</si>
  <si>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</si>
  <si>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</si>
  <si>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</si>
  <si>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работы по электрике - 0.69 т.р.</t>
  </si>
  <si>
    <t>установка навесных замков - 0.95 т.р.</t>
  </si>
  <si>
    <t>демонтаж и установка манометра в ТП - 0.26 т.р.</t>
  </si>
  <si>
    <t>замена термометров электрического КУУТЭ в ТП - 4.92 т.р.</t>
  </si>
  <si>
    <t>смена окон - 118.27 т.р.</t>
  </si>
  <si>
    <t>обследование подвала МКД к отопительному сезону - 1.13 т.р.</t>
  </si>
  <si>
    <t>аварийное обслуживание -2.13 т.р.</t>
  </si>
  <si>
    <t>расходный инвентарь - 0.48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</si>
  <si>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128</t>
    </r>
    <r>
      <rPr>
        <b/>
        <sz val="11"/>
        <color indexed="8"/>
        <rFont val="Calibri"/>
        <family val="2"/>
      </rPr>
      <t xml:space="preserve">.83 </t>
    </r>
    <r>
      <rPr>
        <sz val="11"/>
        <color indexed="8"/>
        <rFont val="Calibri"/>
        <family val="2"/>
      </rPr>
      <t>тыс.рублей, в том числе: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</si>
  <si>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</si>
  <si>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</si>
  <si>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</si>
  <si>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Ларина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</si>
  <si>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</si>
  <si>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</si>
  <si>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</si>
  <si>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</si>
  <si>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</si>
  <si>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</si>
  <si>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</si>
  <si>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</si>
  <si>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</si>
  <si>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</si>
  <si>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</si>
  <si>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</si>
  <si>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</si>
  <si>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</si>
  <si>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</si>
  <si>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</si>
  <si>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</si>
  <si>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</si>
  <si>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Н/2009-79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</si>
  <si>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</si>
  <si>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</si>
  <si>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</si>
  <si>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</si>
  <si>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</si>
  <si>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</si>
  <si>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</si>
  <si>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</si>
  <si>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</si>
  <si>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</si>
  <si>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 под</t>
  </si>
  <si>
    <t>ООО "ПСК"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</si>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</sst>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72" applyFont="1" applyFill="1">
      <alignment/>
      <protection/>
    </xf>
    <xf numFmtId="0" fontId="22" fillId="0" borderId="0" xfId="72" applyFill="1">
      <alignment/>
      <protection/>
    </xf>
    <xf numFmtId="0" fontId="25" fillId="0" borderId="11" xfId="72" applyFont="1" applyFill="1" applyBorder="1" applyAlignment="1">
      <alignment horizontal="center"/>
      <protection/>
    </xf>
    <xf numFmtId="0" fontId="25" fillId="0" borderId="12" xfId="72" applyFont="1" applyFill="1" applyBorder="1" applyAlignment="1">
      <alignment horizontal="center"/>
      <protection/>
    </xf>
    <xf numFmtId="0" fontId="24" fillId="0" borderId="12" xfId="72" applyFont="1" applyFill="1" applyBorder="1">
      <alignment/>
      <protection/>
    </xf>
    <xf numFmtId="0" fontId="24" fillId="0" borderId="13" xfId="72" applyFont="1" applyFill="1" applyBorder="1">
      <alignment/>
      <protection/>
    </xf>
    <xf numFmtId="0" fontId="25" fillId="0" borderId="0" xfId="72" applyFont="1" applyFill="1" applyAlignment="1">
      <alignment horizontal="center"/>
      <protection/>
    </xf>
    <xf numFmtId="0" fontId="24" fillId="0" borderId="0" xfId="72" applyFont="1" applyFill="1" applyBorder="1">
      <alignment/>
      <protection/>
    </xf>
    <xf numFmtId="0" fontId="26" fillId="0" borderId="0" xfId="72" applyFont="1" applyFill="1" applyBorder="1" applyAlignment="1">
      <alignment horizontal="center"/>
      <protection/>
    </xf>
    <xf numFmtId="0" fontId="27" fillId="0" borderId="0" xfId="72" applyFont="1" applyFill="1" applyBorder="1" applyAlignment="1">
      <alignment horizontal="center"/>
      <protection/>
    </xf>
    <xf numFmtId="0" fontId="27" fillId="0" borderId="14" xfId="72" applyFont="1" applyFill="1" applyBorder="1" applyAlignment="1">
      <alignment horizontal="center"/>
      <protection/>
    </xf>
    <xf numFmtId="0" fontId="28" fillId="0" borderId="15" xfId="72" applyFont="1" applyFill="1" applyBorder="1" applyAlignment="1">
      <alignment horizontal="center" vertical="top" wrapText="1"/>
      <protection/>
    </xf>
    <xf numFmtId="0" fontId="28" fillId="0" borderId="13" xfId="72" applyFont="1" applyFill="1" applyBorder="1" applyAlignment="1">
      <alignment horizontal="center" vertical="top" wrapText="1"/>
      <protection/>
    </xf>
    <xf numFmtId="0" fontId="29" fillId="0" borderId="13" xfId="72" applyFont="1" applyFill="1" applyBorder="1" applyAlignment="1">
      <alignment horizontal="center" vertical="top" wrapText="1"/>
      <protection/>
    </xf>
    <xf numFmtId="0" fontId="28" fillId="0" borderId="11" xfId="72" applyFont="1" applyFill="1" applyBorder="1" applyAlignment="1">
      <alignment horizontal="center" vertical="top" wrapText="1"/>
      <protection/>
    </xf>
    <xf numFmtId="0" fontId="28" fillId="0" borderId="12" xfId="72" applyFont="1" applyFill="1" applyBorder="1" applyAlignment="1">
      <alignment horizontal="center" vertical="top" wrapText="1"/>
      <protection/>
    </xf>
    <xf numFmtId="0" fontId="28" fillId="0" borderId="16" xfId="72" applyFont="1" applyFill="1" applyBorder="1" applyAlignment="1">
      <alignment horizontal="center" vertical="top" wrapText="1"/>
      <protection/>
    </xf>
    <xf numFmtId="0" fontId="25" fillId="0" borderId="17" xfId="72" applyFont="1" applyFill="1" applyBorder="1" applyAlignment="1">
      <alignment horizontal="center" vertical="top" wrapText="1"/>
      <protection/>
    </xf>
    <xf numFmtId="4" fontId="30" fillId="0" borderId="18" xfId="72" applyNumberFormat="1" applyFont="1" applyFill="1" applyBorder="1" applyAlignment="1">
      <alignment horizontal="right" vertical="top" wrapText="1"/>
      <protection/>
    </xf>
    <xf numFmtId="4" fontId="31" fillId="0" borderId="18" xfId="72" applyNumberFormat="1" applyFont="1" applyFill="1" applyBorder="1" applyAlignment="1">
      <alignment vertical="top" wrapText="1"/>
      <protection/>
    </xf>
    <xf numFmtId="0" fontId="30" fillId="0" borderId="19" xfId="72" applyFont="1" applyFill="1" applyBorder="1" applyAlignment="1">
      <alignment horizontal="center" vertical="center" wrapText="1"/>
      <protection/>
    </xf>
    <xf numFmtId="2" fontId="22" fillId="0" borderId="0" xfId="72" applyNumberFormat="1" applyFill="1">
      <alignment/>
      <protection/>
    </xf>
    <xf numFmtId="4" fontId="30" fillId="0" borderId="18" xfId="72" applyNumberFormat="1" applyFont="1" applyFill="1" applyBorder="1" applyAlignment="1">
      <alignment vertical="top" wrapText="1"/>
      <protection/>
    </xf>
    <xf numFmtId="0" fontId="30" fillId="0" borderId="20" xfId="72" applyFont="1" applyFill="1" applyBorder="1" applyAlignment="1">
      <alignment horizontal="center" vertical="center" wrapText="1"/>
      <protection/>
    </xf>
    <xf numFmtId="0" fontId="30" fillId="0" borderId="17" xfId="72" applyFont="1" applyFill="1" applyBorder="1" applyAlignment="1">
      <alignment horizontal="center" vertical="center" wrapText="1"/>
      <protection/>
    </xf>
    <xf numFmtId="4" fontId="25" fillId="0" borderId="18" xfId="72" applyNumberFormat="1" applyFont="1" applyFill="1" applyBorder="1" applyAlignment="1">
      <alignment vertical="top" wrapText="1"/>
      <protection/>
    </xf>
    <xf numFmtId="0" fontId="25" fillId="0" borderId="15" xfId="72" applyFont="1" applyFill="1" applyBorder="1" applyAlignment="1">
      <alignment horizontal="center" vertical="top" wrapText="1"/>
      <protection/>
    </xf>
    <xf numFmtId="0" fontId="25" fillId="0" borderId="12" xfId="72" applyFont="1" applyFill="1" applyBorder="1" applyAlignment="1">
      <alignment horizontal="center" vertical="top" wrapText="1"/>
      <protection/>
    </xf>
    <xf numFmtId="0" fontId="28" fillId="0" borderId="17" xfId="72" applyFont="1" applyFill="1" applyBorder="1" applyAlignment="1">
      <alignment horizontal="center" vertical="top" wrapText="1"/>
      <protection/>
    </xf>
    <xf numFmtId="0" fontId="28" fillId="0" borderId="18" xfId="72" applyFont="1" applyFill="1" applyBorder="1" applyAlignment="1">
      <alignment horizontal="center" vertical="top" wrapText="1"/>
      <protection/>
    </xf>
    <xf numFmtId="4" fontId="30" fillId="0" borderId="13" xfId="72" applyNumberFormat="1" applyFont="1" applyFill="1" applyBorder="1" applyAlignment="1">
      <alignment horizontal="right" vertical="top" wrapText="1"/>
      <protection/>
    </xf>
    <xf numFmtId="4" fontId="31" fillId="0" borderId="13" xfId="72" applyNumberFormat="1" applyFont="1" applyFill="1" applyBorder="1" applyAlignment="1">
      <alignment vertical="top" wrapText="1"/>
      <protection/>
    </xf>
    <xf numFmtId="0" fontId="32" fillId="0" borderId="19" xfId="72" applyFont="1" applyFill="1" applyBorder="1" applyAlignment="1">
      <alignment horizontal="center" vertical="center" wrapText="1"/>
      <protection/>
    </xf>
    <xf numFmtId="4" fontId="22" fillId="0" borderId="0" xfId="72" applyNumberFormat="1" applyFill="1">
      <alignment/>
      <protection/>
    </xf>
    <xf numFmtId="0" fontId="33" fillId="0" borderId="17" xfId="72" applyFont="1" applyFill="1" applyBorder="1" applyAlignment="1">
      <alignment horizontal="center" vertical="center" wrapText="1"/>
      <protection/>
    </xf>
    <xf numFmtId="4" fontId="32" fillId="0" borderId="18" xfId="72" applyNumberFormat="1" applyFont="1" applyFill="1" applyBorder="1" applyAlignment="1">
      <alignment horizontal="right" vertical="top" wrapText="1"/>
      <protection/>
    </xf>
    <xf numFmtId="0" fontId="25" fillId="0" borderId="18" xfId="72" applyFont="1" applyFill="1" applyBorder="1" applyAlignment="1">
      <alignment horizontal="center" vertical="top" wrapText="1"/>
      <protection/>
    </xf>
    <xf numFmtId="0" fontId="34" fillId="0" borderId="18" xfId="72" applyFont="1" applyFill="1" applyBorder="1" applyAlignment="1">
      <alignment horizontal="center" vertical="top" wrapText="1"/>
      <protection/>
    </xf>
    <xf numFmtId="0" fontId="30" fillId="0" borderId="18" xfId="72" applyFont="1" applyFill="1" applyBorder="1" applyAlignment="1">
      <alignment horizontal="center" vertical="top" wrapText="1"/>
      <protection/>
    </xf>
    <xf numFmtId="0" fontId="22" fillId="0" borderId="0" xfId="72" applyFont="1" applyFill="1">
      <alignment/>
      <protection/>
    </xf>
    <xf numFmtId="0" fontId="25" fillId="0" borderId="21" xfId="72" applyFont="1" applyFill="1" applyBorder="1" applyAlignment="1">
      <alignment horizontal="center" vertical="top" wrapText="1"/>
      <protection/>
    </xf>
    <xf numFmtId="0" fontId="25" fillId="0" borderId="11" xfId="72" applyFont="1" applyFill="1" applyBorder="1" applyAlignment="1">
      <alignment horizontal="center" wrapText="1"/>
      <protection/>
    </xf>
    <xf numFmtId="4" fontId="30" fillId="0" borderId="10" xfId="72" applyNumberFormat="1" applyFont="1" applyFill="1" applyBorder="1" applyAlignment="1">
      <alignment horizontal="center" vertical="center" wrapText="1"/>
      <protection/>
    </xf>
    <xf numFmtId="0" fontId="30" fillId="0" borderId="10" xfId="72" applyFont="1" applyFill="1" applyBorder="1" applyAlignment="1">
      <alignment horizontal="center" vertical="top" wrapText="1"/>
      <protection/>
    </xf>
    <xf numFmtId="0" fontId="35" fillId="0" borderId="0" xfId="72" applyFont="1" applyFill="1">
      <alignment/>
      <protection/>
    </xf>
    <xf numFmtId="4" fontId="36" fillId="0" borderId="0" xfId="72" applyNumberFormat="1" applyFont="1" applyFill="1">
      <alignment/>
      <protection/>
    </xf>
    <xf numFmtId="0" fontId="30" fillId="0" borderId="0" xfId="72" applyFont="1" applyFill="1">
      <alignment/>
      <protection/>
    </xf>
    <xf numFmtId="0" fontId="32" fillId="0" borderId="0" xfId="72" applyFont="1" applyFill="1">
      <alignment/>
      <protection/>
    </xf>
    <xf numFmtId="4" fontId="30" fillId="0" borderId="0" xfId="72" applyNumberFormat="1" applyFont="1" applyFill="1">
      <alignment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3"/>
  <sheetViews>
    <sheetView tabSelected="1" workbookViewId="0" topLeftCell="C21">
      <selection activeCell="G31" sqref="G31"/>
    </sheetView>
  </sheetViews>
  <sheetFormatPr defaultColWidth="9.140625" defaultRowHeight="15"/>
  <cols>
    <col min="1" max="1" width="3.421875" style="10" hidden="1" customWidth="1"/>
    <col min="2" max="2" width="9.140625" style="10" hidden="1" customWidth="1"/>
    <col min="3" max="3" width="29.140625" style="55" customWidth="1"/>
    <col min="4" max="4" width="13.421875" style="55" customWidth="1"/>
    <col min="5" max="5" width="11.8515625" style="55" customWidth="1"/>
    <col min="6" max="6" width="13.28125" style="55" customWidth="1"/>
    <col min="7" max="7" width="11.8515625" style="55" customWidth="1"/>
    <col min="8" max="8" width="13.140625" style="55" customWidth="1"/>
    <col min="9" max="9" width="23.00390625" style="55" customWidth="1"/>
    <col min="10" max="10" width="0" style="10" hidden="1" customWidth="1"/>
    <col min="11" max="11" width="9.57421875" style="10" hidden="1" customWidth="1"/>
    <col min="12" max="16384" width="9.140625" style="10" customWidth="1"/>
  </cols>
  <sheetData>
    <row r="1" spans="3:9" ht="12.75" customHeight="1" hidden="1">
      <c r="C1" s="9"/>
      <c r="D1" s="9"/>
      <c r="E1" s="9"/>
      <c r="F1" s="9"/>
      <c r="G1" s="9"/>
      <c r="H1" s="9"/>
      <c r="I1" s="9"/>
    </row>
    <row r="2" spans="3:9" ht="13.5" customHeight="1" hidden="1" thickBot="1">
      <c r="C2" s="9"/>
      <c r="D2" s="9"/>
      <c r="E2" s="9" t="s">
        <v>22</v>
      </c>
      <c r="F2" s="9"/>
      <c r="G2" s="9"/>
      <c r="H2" s="9"/>
      <c r="I2" s="9"/>
    </row>
    <row r="3" spans="3:9" ht="13.5" customHeight="1" hidden="1" thickBot="1">
      <c r="C3" s="11"/>
      <c r="D3" s="12"/>
      <c r="E3" s="13"/>
      <c r="F3" s="13"/>
      <c r="G3" s="13"/>
      <c r="H3" s="13"/>
      <c r="I3" s="14"/>
    </row>
    <row r="4" spans="3:9" ht="12.75" customHeight="1" hidden="1">
      <c r="C4" s="15"/>
      <c r="D4" s="15"/>
      <c r="E4" s="16"/>
      <c r="F4" s="16"/>
      <c r="G4" s="16"/>
      <c r="H4" s="16"/>
      <c r="I4" s="16"/>
    </row>
    <row r="5" spans="3:9" ht="12.75" customHeight="1">
      <c r="C5" s="15"/>
      <c r="D5" s="15"/>
      <c r="E5" s="16"/>
      <c r="F5" s="16"/>
      <c r="G5" s="16"/>
      <c r="H5" s="16"/>
      <c r="I5" s="16"/>
    </row>
    <row r="6" spans="3:9" ht="12.75" customHeight="1">
      <c r="C6" s="15"/>
      <c r="D6" s="15"/>
      <c r="E6" s="16"/>
      <c r="F6" s="16"/>
      <c r="G6" s="16"/>
      <c r="H6" s="16"/>
      <c r="I6" s="16"/>
    </row>
    <row r="7" spans="3:9" ht="12.75" customHeight="1">
      <c r="C7" s="15"/>
      <c r="D7" s="15"/>
      <c r="E7" s="16"/>
      <c r="F7" s="16"/>
      <c r="G7" s="16"/>
      <c r="H7" s="16"/>
      <c r="I7" s="16"/>
    </row>
    <row r="8" spans="3:9" ht="12.75" customHeight="1">
      <c r="C8" s="15"/>
      <c r="D8" s="15"/>
      <c r="E8" s="16"/>
      <c r="F8" s="16"/>
      <c r="G8" s="16"/>
      <c r="H8" s="16"/>
      <c r="I8" s="16"/>
    </row>
    <row r="9" spans="3:9" ht="12.75" customHeight="1">
      <c r="C9" s="15"/>
      <c r="D9" s="15"/>
      <c r="E9" s="16"/>
      <c r="F9" s="16"/>
      <c r="G9" s="16"/>
      <c r="H9" s="16"/>
      <c r="I9" s="16"/>
    </row>
    <row r="10" spans="3:9" ht="12.75" customHeight="1">
      <c r="C10" s="15"/>
      <c r="D10" s="15"/>
      <c r="E10" s="16"/>
      <c r="F10" s="16"/>
      <c r="G10" s="16"/>
      <c r="H10" s="16"/>
      <c r="I10" s="16"/>
    </row>
    <row r="11" spans="3:9" ht="20.25" customHeight="1">
      <c r="C11" s="15"/>
      <c r="D11" s="15"/>
      <c r="E11" s="16"/>
      <c r="F11" s="16"/>
      <c r="G11" s="16"/>
      <c r="H11" s="16"/>
      <c r="I11" s="16"/>
    </row>
    <row r="12" spans="3:9" ht="20.25" customHeight="1">
      <c r="C12" s="15"/>
      <c r="D12" s="15"/>
      <c r="E12" s="16"/>
      <c r="F12" s="16"/>
      <c r="G12" s="16"/>
      <c r="H12" s="16"/>
      <c r="I12" s="16"/>
    </row>
    <row r="13" spans="3:9" ht="12.75" customHeight="1">
      <c r="C13" s="15"/>
      <c r="D13" s="15"/>
      <c r="E13" s="16"/>
      <c r="F13" s="16"/>
      <c r="G13" s="16"/>
      <c r="H13" s="16"/>
      <c r="I13" s="16"/>
    </row>
    <row r="14" spans="3:9" ht="12.75" customHeight="1">
      <c r="C14" s="15"/>
      <c r="D14" s="15"/>
      <c r="E14" s="16"/>
      <c r="F14" s="16"/>
      <c r="G14" s="16"/>
      <c r="H14" s="16"/>
      <c r="I14" s="16"/>
    </row>
    <row r="15" spans="3:9" ht="12.75" customHeight="1">
      <c r="C15" s="15"/>
      <c r="D15" s="15"/>
      <c r="E15" s="16"/>
      <c r="F15" s="16"/>
      <c r="G15" s="16"/>
      <c r="H15" s="16"/>
      <c r="I15" s="16"/>
    </row>
    <row r="16" spans="3:9" ht="12.75" customHeight="1">
      <c r="C16" s="15"/>
      <c r="D16" s="15"/>
      <c r="E16" s="16"/>
      <c r="F16" s="16"/>
      <c r="G16" s="16"/>
      <c r="H16" s="16"/>
      <c r="I16" s="16"/>
    </row>
    <row r="17" spans="3:9" ht="12.75" customHeight="1">
      <c r="C17" s="15"/>
      <c r="D17" s="15"/>
      <c r="E17" s="16"/>
      <c r="F17" s="16"/>
      <c r="G17" s="16"/>
      <c r="H17" s="16"/>
      <c r="I17" s="16"/>
    </row>
    <row r="18" spans="3:9" ht="12.75" customHeight="1">
      <c r="C18" s="15"/>
      <c r="D18" s="15"/>
      <c r="E18" s="16"/>
      <c r="F18" s="16"/>
      <c r="G18" s="16"/>
      <c r="H18" s="16"/>
      <c r="I18" s="16"/>
    </row>
    <row r="19" spans="3:9" ht="12.75" customHeight="1">
      <c r="C19" s="15"/>
      <c r="D19" s="15"/>
      <c r="E19" s="16"/>
      <c r="F19" s="16"/>
      <c r="G19" s="16"/>
      <c r="H19" s="16"/>
      <c r="I19" s="16"/>
    </row>
    <row r="20" spans="3:9" ht="14.25">
      <c r="C20" s="17" t="s">
        <v>23</v>
      </c>
      <c r="D20" s="17"/>
      <c r="E20" s="17"/>
      <c r="F20" s="17"/>
      <c r="G20" s="17"/>
      <c r="H20" s="17"/>
      <c r="I20" s="17"/>
    </row>
    <row r="21" spans="3:9" ht="12.75">
      <c r="C21" s="18" t="s">
        <v>24</v>
      </c>
      <c r="D21" s="18"/>
      <c r="E21" s="18"/>
      <c r="F21" s="18"/>
      <c r="G21" s="18"/>
      <c r="H21" s="18"/>
      <c r="I21" s="18"/>
    </row>
    <row r="22" spans="3:9" ht="12.75">
      <c r="C22" s="18" t="s">
        <v>25</v>
      </c>
      <c r="D22" s="18"/>
      <c r="E22" s="18"/>
      <c r="F22" s="18"/>
      <c r="G22" s="18"/>
      <c r="H22" s="18"/>
      <c r="I22" s="18"/>
    </row>
    <row r="23" spans="3:9" ht="6" customHeight="1" thickBot="1">
      <c r="C23" s="19"/>
      <c r="D23" s="19"/>
      <c r="E23" s="19"/>
      <c r="F23" s="19"/>
      <c r="G23" s="19"/>
      <c r="H23" s="19"/>
      <c r="I23" s="19"/>
    </row>
    <row r="24" spans="3:9" ht="52.5" customHeight="1" thickBot="1">
      <c r="C24" s="20" t="s">
        <v>26</v>
      </c>
      <c r="D24" s="21" t="s">
        <v>27</v>
      </c>
      <c r="E24" s="22" t="s">
        <v>28</v>
      </c>
      <c r="F24" s="22" t="s">
        <v>29</v>
      </c>
      <c r="G24" s="22" t="s">
        <v>30</v>
      </c>
      <c r="H24" s="22" t="s">
        <v>31</v>
      </c>
      <c r="I24" s="21" t="s">
        <v>32</v>
      </c>
    </row>
    <row r="25" spans="3:9" ht="13.5" customHeight="1" thickBot="1">
      <c r="C25" s="23" t="s">
        <v>33</v>
      </c>
      <c r="D25" s="24"/>
      <c r="E25" s="24"/>
      <c r="F25" s="24"/>
      <c r="G25" s="24"/>
      <c r="H25" s="24"/>
      <c r="I25" s="25"/>
    </row>
    <row r="26" spans="3:11" ht="13.5" customHeight="1" thickBot="1">
      <c r="C26" s="26" t="s">
        <v>34</v>
      </c>
      <c r="D26" s="27">
        <v>98122.60999999987</v>
      </c>
      <c r="E26" s="28"/>
      <c r="F26" s="28">
        <f>3914.75+95006.51</f>
        <v>98921.26</v>
      </c>
      <c r="G26" s="28"/>
      <c r="H26" s="28">
        <f>+D26+E26-F26</f>
        <v>-798.6500000001251</v>
      </c>
      <c r="I26" s="29" t="s">
        <v>35</v>
      </c>
      <c r="K26" s="30">
        <f>102356.04+879.5+2805.82</f>
        <v>106041.36</v>
      </c>
    </row>
    <row r="27" spans="3:11" ht="13.5" customHeight="1" thickBot="1">
      <c r="C27" s="26" t="s">
        <v>36</v>
      </c>
      <c r="D27" s="27">
        <v>22495.74999999997</v>
      </c>
      <c r="E27" s="31"/>
      <c r="F27" s="31">
        <f>3555.12+2141.34+-0.06+15671.02+2256.66</f>
        <v>23624.079999999998</v>
      </c>
      <c r="G27" s="28"/>
      <c r="H27" s="28">
        <f>+D27+E27-F27</f>
        <v>-1128.3300000000272</v>
      </c>
      <c r="I27" s="32"/>
      <c r="K27" s="10">
        <f>15540.55-1097.62</f>
        <v>14442.93</v>
      </c>
    </row>
    <row r="28" spans="3:11" ht="13.5" customHeight="1" thickBot="1">
      <c r="C28" s="26" t="s">
        <v>37</v>
      </c>
      <c r="D28" s="27">
        <v>17275.389999999985</v>
      </c>
      <c r="E28" s="31"/>
      <c r="F28" s="31">
        <f>3277.97+13997.42+658.78</f>
        <v>17934.17</v>
      </c>
      <c r="G28" s="28"/>
      <c r="H28" s="28">
        <f>+D28+E28-F28</f>
        <v>-658.7800000000134</v>
      </c>
      <c r="I28" s="32"/>
      <c r="K28" s="10">
        <f>124.24+9833.38</f>
        <v>9957.619999999999</v>
      </c>
    </row>
    <row r="29" spans="3:11" ht="13.5" customHeight="1" thickBot="1">
      <c r="C29" s="26" t="s">
        <v>38</v>
      </c>
      <c r="D29" s="27">
        <v>11465.930000000022</v>
      </c>
      <c r="E29" s="31"/>
      <c r="F29" s="31">
        <v>11951.42</v>
      </c>
      <c r="G29" s="28"/>
      <c r="H29" s="28">
        <f>+D29+E29-F29</f>
        <v>-485.48999999997795</v>
      </c>
      <c r="I29" s="32"/>
      <c r="K29" s="10">
        <f>2162.03-150.92+3715.86+104.82</f>
        <v>5831.79</v>
      </c>
    </row>
    <row r="30" spans="3:11" ht="13.5" customHeight="1" thickBot="1">
      <c r="C30" s="26" t="s">
        <v>39</v>
      </c>
      <c r="D30" s="27">
        <v>879.3799999999992</v>
      </c>
      <c r="E30" s="31">
        <f>5421.03+2259.95+3049.08</f>
        <v>10730.06</v>
      </c>
      <c r="F30" s="31">
        <f>2997.76+2233.75+5342.57</f>
        <v>10574.08</v>
      </c>
      <c r="G30" s="28">
        <f>+E30</f>
        <v>10730.06</v>
      </c>
      <c r="H30" s="28">
        <f>+D30+E30-F30</f>
        <v>1035.3599999999988</v>
      </c>
      <c r="I30" s="33"/>
      <c r="K30" s="10">
        <f>1.57+5.22-130+902.88+18.91</f>
        <v>798.5799999999999</v>
      </c>
    </row>
    <row r="31" spans="3:9" ht="13.5" customHeight="1" thickBot="1">
      <c r="C31" s="26" t="s">
        <v>40</v>
      </c>
      <c r="D31" s="34">
        <f>SUM(D26:D30)</f>
        <v>150239.05999999985</v>
      </c>
      <c r="E31" s="34">
        <f>SUM(E26:E30)</f>
        <v>10730.06</v>
      </c>
      <c r="F31" s="34">
        <f>SUM(F26:F30)</f>
        <v>163005.01</v>
      </c>
      <c r="G31" s="34">
        <f>SUM(G26:G30)</f>
        <v>10730.06</v>
      </c>
      <c r="H31" s="34">
        <f>SUM(H26:H30)</f>
        <v>-2035.890000000145</v>
      </c>
      <c r="I31" s="35"/>
    </row>
    <row r="32" spans="3:9" ht="13.5" customHeight="1" thickBot="1">
      <c r="C32" s="36" t="s">
        <v>41</v>
      </c>
      <c r="D32" s="36"/>
      <c r="E32" s="36"/>
      <c r="F32" s="36"/>
      <c r="G32" s="36"/>
      <c r="H32" s="36"/>
      <c r="I32" s="36"/>
    </row>
    <row r="33" spans="3:9" ht="56.25" customHeight="1" thickBot="1">
      <c r="C33" s="37" t="s">
        <v>26</v>
      </c>
      <c r="D33" s="21" t="s">
        <v>27</v>
      </c>
      <c r="E33" s="22" t="s">
        <v>28</v>
      </c>
      <c r="F33" s="22" t="s">
        <v>29</v>
      </c>
      <c r="G33" s="22" t="s">
        <v>30</v>
      </c>
      <c r="H33" s="22" t="s">
        <v>31</v>
      </c>
      <c r="I33" s="38" t="s">
        <v>42</v>
      </c>
    </row>
    <row r="34" spans="3:11" ht="21" customHeight="1" thickBot="1">
      <c r="C34" s="20" t="s">
        <v>43</v>
      </c>
      <c r="D34" s="39">
        <v>35629.42999999988</v>
      </c>
      <c r="E34" s="40">
        <v>438001.23</v>
      </c>
      <c r="F34" s="40">
        <v>431498.09</v>
      </c>
      <c r="G34" s="40">
        <f>+E34</f>
        <v>438001.23</v>
      </c>
      <c r="H34" s="40">
        <f aca="true" t="shared" si="0" ref="H34:H43">+D34+E34-F34</f>
        <v>42132.56999999983</v>
      </c>
      <c r="I34" s="41" t="s">
        <v>44</v>
      </c>
      <c r="J34" s="42">
        <f>6.55+20.89+41771.06-D34</f>
        <v>6169.070000000123</v>
      </c>
      <c r="K34" s="42">
        <f>195.85+698.74+35275.48-H34</f>
        <v>-5962.499999999833</v>
      </c>
    </row>
    <row r="35" spans="3:10" ht="14.25" customHeight="1" thickBot="1">
      <c r="C35" s="26" t="s">
        <v>45</v>
      </c>
      <c r="D35" s="27">
        <v>7537.539999999979</v>
      </c>
      <c r="E35" s="28">
        <v>114044.55</v>
      </c>
      <c r="F35" s="28">
        <v>109878.56</v>
      </c>
      <c r="G35" s="40">
        <v>128825.88</v>
      </c>
      <c r="H35" s="40">
        <f t="shared" si="0"/>
        <v>11703.529999999984</v>
      </c>
      <c r="I35" s="43"/>
      <c r="J35" s="42"/>
    </row>
    <row r="36" spans="3:9" ht="13.5" customHeight="1" thickBot="1">
      <c r="C36" s="37" t="s">
        <v>46</v>
      </c>
      <c r="D36" s="44">
        <v>-1.0800249583553523E-11</v>
      </c>
      <c r="E36" s="28"/>
      <c r="F36" s="28"/>
      <c r="G36" s="40"/>
      <c r="H36" s="40">
        <f t="shared" si="0"/>
        <v>-1.0800249583553523E-11</v>
      </c>
      <c r="I36" s="45"/>
    </row>
    <row r="37" spans="3:9" ht="12.75" customHeight="1" hidden="1" thickBot="1">
      <c r="C37" s="26" t="s">
        <v>47</v>
      </c>
      <c r="D37" s="27">
        <v>0</v>
      </c>
      <c r="E37" s="28"/>
      <c r="F37" s="28"/>
      <c r="G37" s="40"/>
      <c r="H37" s="40">
        <f t="shared" si="0"/>
        <v>0</v>
      </c>
      <c r="I37" s="46" t="s">
        <v>48</v>
      </c>
    </row>
    <row r="38" spans="3:11" ht="24.75" customHeight="1" thickBot="1">
      <c r="C38" s="26" t="s">
        <v>49</v>
      </c>
      <c r="D38" s="27">
        <v>1574.3699999999808</v>
      </c>
      <c r="E38" s="28">
        <v>79668.34</v>
      </c>
      <c r="F38" s="28">
        <v>81458.13</v>
      </c>
      <c r="G38" s="40">
        <v>120457.64</v>
      </c>
      <c r="H38" s="40">
        <f t="shared" si="0"/>
        <v>-215.42000000002736</v>
      </c>
      <c r="I38" s="47" t="s">
        <v>50</v>
      </c>
      <c r="J38" s="10">
        <f>7689.41+1713.35</f>
        <v>9402.76</v>
      </c>
      <c r="K38" s="10">
        <f>456.64+6626.84+1002.65</f>
        <v>8086.13</v>
      </c>
    </row>
    <row r="39" spans="3:9" ht="27.75" customHeight="1" thickBot="1">
      <c r="C39" s="26" t="s">
        <v>51</v>
      </c>
      <c r="D39" s="27">
        <v>291.0899999999997</v>
      </c>
      <c r="E39" s="31">
        <v>3451.25</v>
      </c>
      <c r="F39" s="31">
        <v>3414.65</v>
      </c>
      <c r="G39" s="40">
        <v>3185.11</v>
      </c>
      <c r="H39" s="40">
        <f t="shared" si="0"/>
        <v>327.6899999999996</v>
      </c>
      <c r="I39" s="47" t="s">
        <v>52</v>
      </c>
    </row>
    <row r="40" spans="3:9" ht="13.5" customHeight="1" thickBot="1">
      <c r="C40" s="37" t="s">
        <v>53</v>
      </c>
      <c r="D40" s="27">
        <v>2167.3699999999953</v>
      </c>
      <c r="E40" s="31">
        <v>5513.32</v>
      </c>
      <c r="F40" s="31">
        <v>7803.37</v>
      </c>
      <c r="G40" s="40">
        <f>+E40</f>
        <v>5513.32</v>
      </c>
      <c r="H40" s="40">
        <f t="shared" si="0"/>
        <v>-122.68000000000484</v>
      </c>
      <c r="I40" s="46"/>
    </row>
    <row r="41" spans="3:11" ht="13.5" customHeight="1" thickBot="1">
      <c r="C41" s="37" t="s">
        <v>54</v>
      </c>
      <c r="D41" s="27">
        <v>0</v>
      </c>
      <c r="E41" s="31">
        <v>1741.02</v>
      </c>
      <c r="F41" s="31">
        <v>1741.02</v>
      </c>
      <c r="G41" s="40">
        <f>+E41</f>
        <v>1741.02</v>
      </c>
      <c r="H41" s="40">
        <f t="shared" si="0"/>
        <v>0</v>
      </c>
      <c r="I41" s="46"/>
      <c r="J41" s="10">
        <f>428.19+864.71</f>
        <v>1292.9</v>
      </c>
      <c r="K41" s="10">
        <f>2249.1+1116.29</f>
        <v>3365.39</v>
      </c>
    </row>
    <row r="42" spans="3:9" ht="13.5" customHeight="1" thickBot="1">
      <c r="C42" s="37" t="s">
        <v>55</v>
      </c>
      <c r="D42" s="27">
        <v>442.0599999999995</v>
      </c>
      <c r="E42" s="31">
        <f>5239.49+956.31</f>
        <v>6195.799999999999</v>
      </c>
      <c r="F42" s="31">
        <f>4967.91+958.88</f>
        <v>5926.79</v>
      </c>
      <c r="G42" s="40">
        <f>+E42</f>
        <v>6195.799999999999</v>
      </c>
      <c r="H42" s="40">
        <f t="shared" si="0"/>
        <v>711.0699999999988</v>
      </c>
      <c r="I42" s="46" t="s">
        <v>56</v>
      </c>
    </row>
    <row r="43" spans="3:9" ht="13.5" customHeight="1" thickBot="1">
      <c r="C43" s="26" t="s">
        <v>57</v>
      </c>
      <c r="D43" s="27">
        <v>3011.010000000002</v>
      </c>
      <c r="E43" s="31">
        <v>35744.9</v>
      </c>
      <c r="F43" s="31">
        <v>35361.83</v>
      </c>
      <c r="G43" s="40">
        <v>36339.6</v>
      </c>
      <c r="H43" s="40">
        <f t="shared" si="0"/>
        <v>3394.0800000000017</v>
      </c>
      <c r="I43" s="47" t="s">
        <v>58</v>
      </c>
    </row>
    <row r="44" spans="3:9" s="48" customFormat="1" ht="13.5" customHeight="1" thickBot="1">
      <c r="C44" s="26" t="s">
        <v>40</v>
      </c>
      <c r="D44" s="34">
        <f>SUM(D34:D43)</f>
        <v>50652.86999999982</v>
      </c>
      <c r="E44" s="34">
        <f>SUM(E34:E43)</f>
        <v>684360.41</v>
      </c>
      <c r="F44" s="34">
        <f>SUM(F34:F43)</f>
        <v>677082.4400000001</v>
      </c>
      <c r="G44" s="34">
        <f>SUM(G34:G43)</f>
        <v>740259.6</v>
      </c>
      <c r="H44" s="34">
        <f>SUM(H34:H43)</f>
        <v>57930.83999999978</v>
      </c>
      <c r="I44" s="45"/>
    </row>
    <row r="45" spans="3:9" ht="13.5" customHeight="1" thickBot="1">
      <c r="C45" s="49" t="s">
        <v>59</v>
      </c>
      <c r="D45" s="49"/>
      <c r="E45" s="49"/>
      <c r="F45" s="49"/>
      <c r="G45" s="49"/>
      <c r="H45" s="49"/>
      <c r="I45" s="49"/>
    </row>
    <row r="46" spans="3:9" ht="28.5" customHeight="1" thickBot="1">
      <c r="C46" s="50" t="s">
        <v>60</v>
      </c>
      <c r="D46" s="51" t="s">
        <v>61</v>
      </c>
      <c r="E46" s="51"/>
      <c r="F46" s="51"/>
      <c r="G46" s="51"/>
      <c r="H46" s="51"/>
      <c r="I46" s="52" t="s">
        <v>62</v>
      </c>
    </row>
    <row r="47" spans="3:8" ht="18" customHeight="1">
      <c r="C47" s="53" t="s">
        <v>63</v>
      </c>
      <c r="D47" s="53"/>
      <c r="E47" s="53"/>
      <c r="F47" s="53"/>
      <c r="G47" s="53"/>
      <c r="H47" s="54">
        <f>+H31+H44</f>
        <v>55894.94999999963</v>
      </c>
    </row>
    <row r="48" spans="3:9" s="48" customFormat="1" ht="12.75" hidden="1">
      <c r="C48" s="55" t="s">
        <v>64</v>
      </c>
      <c r="D48" s="55"/>
      <c r="E48" s="55"/>
      <c r="F48" s="55"/>
      <c r="G48" s="55"/>
      <c r="H48" s="55"/>
      <c r="I48" s="55"/>
    </row>
    <row r="49" ht="12.75" customHeight="1" hidden="1">
      <c r="C49" s="56" t="s">
        <v>65</v>
      </c>
    </row>
    <row r="51" spans="4:6" ht="12.75">
      <c r="D51" s="57"/>
      <c r="E51" s="57"/>
      <c r="F51" s="57"/>
    </row>
    <row r="52" spans="4:8" ht="12.75" hidden="1">
      <c r="D52" s="57"/>
      <c r="H52" s="55">
        <f>7537.54+35629.43+2167.37+342.21+99.85+1574.37+3011.01+291.09</f>
        <v>50652.87</v>
      </c>
    </row>
    <row r="53" spans="3:8" ht="12.75">
      <c r="C53" s="55" t="s">
        <v>66</v>
      </c>
      <c r="E53" s="57">
        <f>+E44+E31+5580</f>
        <v>700670.4700000001</v>
      </c>
      <c r="F53" s="57"/>
      <c r="G53" s="57">
        <f>+G44+G31</f>
        <v>750989.66</v>
      </c>
      <c r="H53" s="57"/>
    </row>
  </sheetData>
  <sheetProtection/>
  <mergeCells count="10">
    <mergeCell ref="D46:H46"/>
    <mergeCell ref="C20:I20"/>
    <mergeCell ref="C21:I21"/>
    <mergeCell ref="C32:I32"/>
    <mergeCell ref="C25:I25"/>
    <mergeCell ref="C23:I23"/>
    <mergeCell ref="C22:I22"/>
    <mergeCell ref="I26:I30"/>
    <mergeCell ref="C45:I45"/>
    <mergeCell ref="I34:I35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7"/>
  <sheetViews>
    <sheetView zoomScaleSheetLayoutView="120" zoomScalePageLayoutView="0" workbookViewId="0" topLeftCell="A11">
      <selection activeCell="H17" sqref="H1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5.421875" style="0" customWidth="1"/>
  </cols>
  <sheetData>
    <row r="13" spans="1:9" ht="15">
      <c r="A13" s="8" t="s">
        <v>0</v>
      </c>
      <c r="B13" s="8"/>
      <c r="C13" s="8"/>
      <c r="D13" s="8"/>
      <c r="E13" s="8"/>
      <c r="F13" s="8"/>
      <c r="G13" s="8"/>
      <c r="H13" s="8"/>
      <c r="I13" s="8"/>
    </row>
    <row r="14" spans="1:9" ht="15">
      <c r="A14" s="8" t="s">
        <v>1</v>
      </c>
      <c r="B14" s="8"/>
      <c r="C14" s="8"/>
      <c r="D14" s="8"/>
      <c r="E14" s="8"/>
      <c r="F14" s="8"/>
      <c r="G14" s="8"/>
      <c r="H14" s="8"/>
      <c r="I14" s="8"/>
    </row>
    <row r="15" spans="1:9" ht="15">
      <c r="A15" s="8" t="s">
        <v>2</v>
      </c>
      <c r="B15" s="8"/>
      <c r="C15" s="8"/>
      <c r="D15" s="8"/>
      <c r="E15" s="8"/>
      <c r="F15" s="8"/>
      <c r="G15" s="8"/>
      <c r="H15" s="8"/>
      <c r="I15" s="8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224.76807000000002</v>
      </c>
      <c r="C17" s="4"/>
      <c r="D17" s="4">
        <v>114.04455</v>
      </c>
      <c r="E17" s="4">
        <v>109.87856</v>
      </c>
      <c r="F17" s="4">
        <v>5.58</v>
      </c>
      <c r="G17" s="4">
        <v>128.82588</v>
      </c>
      <c r="H17" s="5">
        <v>11.70353</v>
      </c>
      <c r="I17" s="5">
        <f>B17+D17+F17-G17</f>
        <v>215.56674</v>
      </c>
    </row>
    <row r="19" ht="15">
      <c r="A19" t="s">
        <v>21</v>
      </c>
    </row>
    <row r="20" spans="1:6" ht="15">
      <c r="A20" s="6" t="s">
        <v>13</v>
      </c>
      <c r="B20" s="6"/>
      <c r="C20" s="6"/>
      <c r="D20" s="6"/>
      <c r="E20" s="6"/>
      <c r="F20" s="6"/>
    </row>
    <row r="21" spans="1:6" ht="15">
      <c r="A21" s="7" t="s">
        <v>14</v>
      </c>
      <c r="B21" s="6"/>
      <c r="C21" s="6"/>
      <c r="D21" s="6"/>
      <c r="E21" s="6"/>
      <c r="F21" s="6"/>
    </row>
    <row r="22" spans="1:6" ht="15">
      <c r="A22" s="6" t="s">
        <v>15</v>
      </c>
      <c r="B22" s="6"/>
      <c r="C22" s="6"/>
      <c r="D22" s="6"/>
      <c r="E22" s="6"/>
      <c r="F22" s="6"/>
    </row>
    <row r="23" spans="1:6" ht="15">
      <c r="A23" s="6" t="s">
        <v>16</v>
      </c>
      <c r="B23" s="6"/>
      <c r="C23" s="6"/>
      <c r="D23" s="6"/>
      <c r="E23" s="6"/>
      <c r="F23" s="6"/>
    </row>
    <row r="24" spans="1:6" ht="15">
      <c r="A24" s="6" t="s">
        <v>17</v>
      </c>
      <c r="B24" s="6"/>
      <c r="C24" s="6"/>
      <c r="D24" s="6"/>
      <c r="E24" s="6"/>
      <c r="F24" s="6"/>
    </row>
    <row r="25" spans="1:6" ht="15">
      <c r="A25" s="6" t="s">
        <v>18</v>
      </c>
      <c r="B25" s="6"/>
      <c r="C25" s="6"/>
      <c r="D25" s="6"/>
      <c r="E25" s="6"/>
      <c r="F25" s="6"/>
    </row>
    <row r="26" spans="1:6" ht="15">
      <c r="A26" s="6" t="s">
        <v>19</v>
      </c>
      <c r="B26" s="6"/>
      <c r="C26" s="6"/>
      <c r="D26" s="6"/>
      <c r="E26" s="6"/>
      <c r="F26" s="6"/>
    </row>
    <row r="27" spans="1:6" ht="15">
      <c r="A27" s="6" t="s">
        <v>20</v>
      </c>
      <c r="B27" s="6"/>
      <c r="C27" s="6"/>
      <c r="D27" s="6"/>
      <c r="E27" s="6"/>
      <c r="F27" s="6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2020-03-06T18:52:56Z</dcterms:created>
  <dcterms:modified xsi:type="dcterms:W3CDTF">2020-03-06T19:40:53Z</dcterms:modified>
  <cp:category/>
  <cp:version/>
  <cp:contentType/>
  <cp:contentStatus/>
</cp:coreProperties>
</file>