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арина6" sheetId="1" r:id="rId1"/>
    <sheet name="Ларина 6" sheetId="2" r:id="rId2"/>
  </sheets>
  <definedNames/>
  <calcPr fullCalcOnLoad="1"/>
</workbook>
</file>

<file path=xl/sharedStrings.xml><?xml version="1.0" encoding="utf-8"?>
<sst xmlns="http://schemas.openxmlformats.org/spreadsheetml/2006/main" count="75" uniqueCount="67">
  <si>
    <t>ОТЧЕТ</t>
  </si>
  <si>
    <t>по выполнению плана текущего ремонта жилого дома</t>
  </si>
  <si>
    <t>№6  по ул. Ларина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</si>
  <si>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</si>
  <si>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</si>
  <si>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</si>
  <si>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</si>
  <si>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</si>
  <si>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</si>
  <si>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</si>
  <si>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</si>
  <si>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</si>
  <si>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</si>
  <si>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- 0.40 т.р.</t>
  </si>
  <si>
    <t>установка навесных замков - 1.24 т.р.</t>
  </si>
  <si>
    <t>замена стекол - 0.24 т.р.</t>
  </si>
  <si>
    <t>установка дверцы к почтовому ящику - 0.47 т.р.</t>
  </si>
  <si>
    <t>замена термометров электрического КУУТЭ в ТП - 4.92 т.р.</t>
  </si>
  <si>
    <t>расходный инвентарь - 0.39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</si>
  <si>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7</t>
    </r>
    <r>
      <rPr>
        <b/>
        <sz val="11"/>
        <color indexed="8"/>
        <rFont val="Calibri"/>
        <family val="2"/>
      </rPr>
      <t xml:space="preserve">,66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</si>
  <si>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</si>
  <si>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</si>
  <si>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</si>
  <si>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Ларина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</si>
  <si>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</si>
  <si>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</si>
  <si>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</si>
  <si>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</si>
  <si>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</si>
  <si>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</si>
  <si>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</si>
  <si>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</si>
  <si>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</si>
  <si>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</si>
  <si>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</si>
  <si>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</si>
  <si>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</si>
  <si>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</si>
  <si>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</si>
  <si>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</si>
  <si>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</si>
  <si>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</si>
  <si>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</si>
  <si>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</si>
  <si>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</si>
  <si>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</si>
  <si>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</si>
  <si>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</si>
  <si>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</si>
  <si>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</si>
  <si>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</si>
  <si>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</si>
  <si>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</si>
  <si>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 под</t>
  </si>
  <si>
    <t>ООО "ПСК"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</si>
  <si>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</si>
  <si>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</si>
  <si>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</si>
  <si>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</si>
  <si>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</si>
  <si>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</si>
  <si>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ГБУЗ "Сертоловская ГБ"</t>
  </si>
  <si>
    <t xml:space="preserve">Поступило от ГБУЗ "Сертоловская ГБ" за управление и содержание общедомового имущества, и за сбор ТБО 71387,00 руб. 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</si>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</sst>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21" fillId="0" borderId="0" xfId="72" applyFont="1" applyFill="1">
      <alignment/>
      <protection/>
    </xf>
    <xf numFmtId="0" fontId="20" fillId="0" borderId="0" xfId="72" applyFill="1">
      <alignment/>
      <protection/>
    </xf>
    <xf numFmtId="0" fontId="22" fillId="0" borderId="11" xfId="72" applyFont="1" applyFill="1" applyBorder="1" applyAlignment="1">
      <alignment horizontal="center"/>
      <protection/>
    </xf>
    <xf numFmtId="0" fontId="22" fillId="0" borderId="12" xfId="72" applyFont="1" applyFill="1" applyBorder="1" applyAlignment="1">
      <alignment horizontal="center"/>
      <protection/>
    </xf>
    <xf numFmtId="0" fontId="21" fillId="0" borderId="12" xfId="72" applyFont="1" applyFill="1" applyBorder="1">
      <alignment/>
      <protection/>
    </xf>
    <xf numFmtId="0" fontId="21" fillId="0" borderId="13" xfId="72" applyFont="1" applyFill="1" applyBorder="1">
      <alignment/>
      <protection/>
    </xf>
    <xf numFmtId="0" fontId="22" fillId="0" borderId="0" xfId="72" applyFont="1" applyFill="1" applyAlignment="1">
      <alignment horizontal="center"/>
      <protection/>
    </xf>
    <xf numFmtId="0" fontId="21" fillId="0" borderId="0" xfId="72" applyFont="1" applyFill="1" applyBorder="1">
      <alignment/>
      <protection/>
    </xf>
    <xf numFmtId="0" fontId="25" fillId="0" borderId="14" xfId="72" applyFont="1" applyFill="1" applyBorder="1" applyAlignment="1">
      <alignment horizontal="center" vertical="top" wrapText="1"/>
      <protection/>
    </xf>
    <xf numFmtId="0" fontId="25" fillId="0" borderId="13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2" fillId="0" borderId="15" xfId="72" applyFont="1" applyFill="1" applyBorder="1" applyAlignment="1">
      <alignment horizontal="center" vertical="top" wrapText="1"/>
      <protection/>
    </xf>
    <xf numFmtId="4" fontId="27" fillId="0" borderId="16" xfId="72" applyNumberFormat="1" applyFont="1" applyFill="1" applyBorder="1" applyAlignment="1">
      <alignment horizontal="right" vertical="top" wrapText="1"/>
      <protection/>
    </xf>
    <xf numFmtId="4" fontId="28" fillId="0" borderId="16" xfId="72" applyNumberFormat="1" applyFont="1" applyFill="1" applyBorder="1" applyAlignment="1">
      <alignment vertical="top" wrapText="1"/>
      <protection/>
    </xf>
    <xf numFmtId="2" fontId="20" fillId="0" borderId="0" xfId="72" applyNumberFormat="1" applyFill="1">
      <alignment/>
      <protection/>
    </xf>
    <xf numFmtId="4" fontId="27" fillId="0" borderId="16" xfId="72" applyNumberFormat="1" applyFont="1" applyFill="1" applyBorder="1" applyAlignment="1">
      <alignment vertical="top" wrapText="1"/>
      <protection/>
    </xf>
    <xf numFmtId="4" fontId="22" fillId="0" borderId="16" xfId="72" applyNumberFormat="1" applyFont="1" applyFill="1" applyBorder="1" applyAlignment="1">
      <alignment vertical="top" wrapText="1"/>
      <protection/>
    </xf>
    <xf numFmtId="0" fontId="29" fillId="0" borderId="15" xfId="72" applyFont="1" applyFill="1" applyBorder="1" applyAlignment="1">
      <alignment horizontal="center" vertical="top" wrapText="1"/>
      <protection/>
    </xf>
    <xf numFmtId="0" fontId="25" fillId="0" borderId="15" xfId="72" applyFont="1" applyFill="1" applyBorder="1" applyAlignment="1">
      <alignment horizontal="center" vertical="top" wrapText="1"/>
      <protection/>
    </xf>
    <xf numFmtId="0" fontId="25" fillId="0" borderId="16" xfId="72" applyFont="1" applyFill="1" applyBorder="1" applyAlignment="1">
      <alignment horizontal="center" vertical="top" wrapText="1"/>
      <protection/>
    </xf>
    <xf numFmtId="4" fontId="27" fillId="0" borderId="13" xfId="72" applyNumberFormat="1" applyFont="1" applyFill="1" applyBorder="1" applyAlignment="1">
      <alignment horizontal="right" vertical="top" wrapText="1"/>
      <protection/>
    </xf>
    <xf numFmtId="4" fontId="28" fillId="0" borderId="13" xfId="72" applyNumberFormat="1" applyFont="1" applyFill="1" applyBorder="1" applyAlignment="1">
      <alignment vertical="top" wrapText="1"/>
      <protection/>
    </xf>
    <xf numFmtId="4" fontId="20" fillId="0" borderId="0" xfId="72" applyNumberFormat="1" applyFill="1">
      <alignment/>
      <protection/>
    </xf>
    <xf numFmtId="4" fontId="30" fillId="0" borderId="16" xfId="72" applyNumberFormat="1" applyFont="1" applyFill="1" applyBorder="1" applyAlignment="1">
      <alignment horizontal="right" vertical="top" wrapText="1"/>
      <protection/>
    </xf>
    <xf numFmtId="0" fontId="22" fillId="0" borderId="16" xfId="72" applyFont="1" applyFill="1" applyBorder="1" applyAlignment="1">
      <alignment horizontal="center" vertical="top" wrapText="1"/>
      <protection/>
    </xf>
    <xf numFmtId="0" fontId="32" fillId="0" borderId="16" xfId="72" applyFont="1" applyFill="1" applyBorder="1" applyAlignment="1">
      <alignment horizontal="center" vertical="top" wrapText="1"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20" fillId="0" borderId="0" xfId="72" applyFont="1" applyFill="1">
      <alignment/>
      <protection/>
    </xf>
    <xf numFmtId="0" fontId="22" fillId="0" borderId="11" xfId="72" applyFont="1" applyFill="1" applyBorder="1" applyAlignment="1">
      <alignment horizontal="center" wrapText="1"/>
      <protection/>
    </xf>
    <xf numFmtId="0" fontId="27" fillId="0" borderId="10" xfId="72" applyFont="1" applyFill="1" applyBorder="1" applyAlignment="1">
      <alignment horizontal="center" vertical="top" wrapText="1"/>
      <protection/>
    </xf>
    <xf numFmtId="0" fontId="27" fillId="0" borderId="14" xfId="72" applyFont="1" applyFill="1" applyBorder="1" applyAlignment="1">
      <alignment horizontal="center" wrapText="1"/>
      <protection/>
    </xf>
    <xf numFmtId="0" fontId="33" fillId="0" borderId="0" xfId="72" applyFont="1" applyFill="1">
      <alignment/>
      <protection/>
    </xf>
    <xf numFmtId="4" fontId="34" fillId="0" borderId="0" xfId="72" applyNumberFormat="1" applyFont="1" applyFill="1">
      <alignment/>
      <protection/>
    </xf>
    <xf numFmtId="0" fontId="27" fillId="0" borderId="0" xfId="72" applyFont="1" applyFill="1">
      <alignment/>
      <protection/>
    </xf>
    <xf numFmtId="0" fontId="35" fillId="0" borderId="0" xfId="72" applyFont="1" applyFill="1">
      <alignment/>
      <protection/>
    </xf>
    <xf numFmtId="0" fontId="30" fillId="0" borderId="0" xfId="72" applyFont="1" applyFill="1">
      <alignment/>
      <protection/>
    </xf>
    <xf numFmtId="4" fontId="27" fillId="0" borderId="0" xfId="72" applyNumberFormat="1" applyFont="1" applyFill="1">
      <alignment/>
      <protection/>
    </xf>
    <xf numFmtId="4" fontId="27" fillId="0" borderId="11" xfId="72" applyNumberFormat="1" applyFont="1" applyFill="1" applyBorder="1" applyAlignment="1">
      <alignment horizontal="center" vertical="top" wrapText="1"/>
      <protection/>
    </xf>
    <xf numFmtId="0" fontId="20" fillId="0" borderId="12" xfId="72" applyFill="1" applyBorder="1" applyAlignment="1">
      <alignment horizontal="center" vertical="top" wrapText="1"/>
      <protection/>
    </xf>
    <xf numFmtId="0" fontId="20" fillId="0" borderId="13" xfId="72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 horizontal="center"/>
      <protection/>
    </xf>
    <xf numFmtId="0" fontId="24" fillId="0" borderId="0" xfId="72" applyFont="1" applyFill="1" applyBorder="1" applyAlignment="1">
      <alignment horizontal="center"/>
      <protection/>
    </xf>
    <xf numFmtId="0" fontId="22" fillId="0" borderId="12" xfId="72" applyFont="1" applyFill="1" applyBorder="1" applyAlignment="1">
      <alignment horizontal="center" vertical="top" wrapText="1"/>
      <protection/>
    </xf>
    <xf numFmtId="0" fontId="25" fillId="0" borderId="11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0" fontId="24" fillId="0" borderId="18" xfId="72" applyFont="1" applyFill="1" applyBorder="1" applyAlignment="1">
      <alignment horizontal="center"/>
      <protection/>
    </xf>
    <xf numFmtId="0" fontId="22" fillId="0" borderId="19" xfId="72" applyFont="1" applyFill="1" applyBorder="1" applyAlignment="1">
      <alignment horizontal="center" vertical="top" wrapText="1"/>
      <protection/>
    </xf>
    <xf numFmtId="0" fontId="27" fillId="0" borderId="20" xfId="72" applyFont="1" applyFill="1" applyBorder="1" applyAlignment="1">
      <alignment horizontal="center" vertical="center" wrapText="1"/>
      <protection/>
    </xf>
    <xf numFmtId="0" fontId="27" fillId="0" borderId="21" xfId="72" applyFont="1" applyFill="1" applyBorder="1" applyAlignment="1">
      <alignment horizontal="center" vertical="center" wrapText="1"/>
      <protection/>
    </xf>
    <xf numFmtId="0" fontId="27" fillId="0" borderId="15" xfId="72" applyFont="1" applyFill="1" applyBorder="1" applyAlignment="1">
      <alignment horizontal="center" vertical="center" wrapText="1"/>
      <protection/>
    </xf>
    <xf numFmtId="4" fontId="27" fillId="0" borderId="10" xfId="72" applyNumberFormat="1" applyFont="1" applyFill="1" applyBorder="1" applyAlignment="1">
      <alignment horizontal="center" vertical="center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31" fillId="0" borderId="15" xfId="7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zoomScalePageLayoutView="0" workbookViewId="0" topLeftCell="C27">
      <selection activeCell="E50" sqref="E50"/>
    </sheetView>
  </sheetViews>
  <sheetFormatPr defaultColWidth="9.140625" defaultRowHeight="15"/>
  <cols>
    <col min="1" max="1" width="3.421875" style="9" hidden="1" customWidth="1"/>
    <col min="2" max="2" width="9.140625" style="9" hidden="1" customWidth="1"/>
    <col min="3" max="3" width="28.57421875" style="41" customWidth="1"/>
    <col min="4" max="4" width="13.140625" style="41" customWidth="1"/>
    <col min="5" max="5" width="11.8515625" style="41" customWidth="1"/>
    <col min="6" max="6" width="13.28125" style="41" customWidth="1"/>
    <col min="7" max="7" width="11.8515625" style="41" customWidth="1"/>
    <col min="8" max="8" width="13.28125" style="41" customWidth="1"/>
    <col min="9" max="9" width="23.140625" style="41" customWidth="1"/>
    <col min="10" max="10" width="10.140625" style="9" hidden="1" customWidth="1"/>
    <col min="11" max="11" width="9.57421875" style="9" hidden="1" customWidth="1"/>
    <col min="12" max="16384" width="9.140625" style="9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20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9" ht="14.25">
      <c r="C17" s="48" t="s">
        <v>21</v>
      </c>
      <c r="D17" s="48"/>
      <c r="E17" s="48"/>
      <c r="F17" s="48"/>
      <c r="G17" s="48"/>
      <c r="H17" s="48"/>
      <c r="I17" s="48"/>
    </row>
    <row r="18" spans="3:9" ht="12.75">
      <c r="C18" s="49" t="s">
        <v>22</v>
      </c>
      <c r="D18" s="49"/>
      <c r="E18" s="49"/>
      <c r="F18" s="49"/>
      <c r="G18" s="49"/>
      <c r="H18" s="49"/>
      <c r="I18" s="49"/>
    </row>
    <row r="19" spans="3:9" ht="12.75">
      <c r="C19" s="49" t="s">
        <v>23</v>
      </c>
      <c r="D19" s="49"/>
      <c r="E19" s="49"/>
      <c r="F19" s="49"/>
      <c r="G19" s="49"/>
      <c r="H19" s="49"/>
      <c r="I19" s="49"/>
    </row>
    <row r="20" spans="3:9" ht="6" customHeight="1" thickBot="1">
      <c r="C20" s="54"/>
      <c r="D20" s="54"/>
      <c r="E20" s="54"/>
      <c r="F20" s="54"/>
      <c r="G20" s="54"/>
      <c r="H20" s="54"/>
      <c r="I20" s="54"/>
    </row>
    <row r="21" spans="3:9" ht="51.75" customHeight="1" thickBot="1">
      <c r="C21" s="16" t="s">
        <v>24</v>
      </c>
      <c r="D21" s="17" t="s">
        <v>25</v>
      </c>
      <c r="E21" s="18" t="s">
        <v>26</v>
      </c>
      <c r="F21" s="18" t="s">
        <v>27</v>
      </c>
      <c r="G21" s="18" t="s">
        <v>28</v>
      </c>
      <c r="H21" s="18" t="s">
        <v>29</v>
      </c>
      <c r="I21" s="17" t="s">
        <v>30</v>
      </c>
    </row>
    <row r="22" spans="3:9" ht="13.5" customHeight="1" thickBot="1">
      <c r="C22" s="51" t="s">
        <v>31</v>
      </c>
      <c r="D22" s="52"/>
      <c r="E22" s="52"/>
      <c r="F22" s="52"/>
      <c r="G22" s="52"/>
      <c r="H22" s="52"/>
      <c r="I22" s="53"/>
    </row>
    <row r="23" spans="3:11" ht="13.5" customHeight="1" thickBot="1">
      <c r="C23" s="19" t="s">
        <v>32</v>
      </c>
      <c r="D23" s="20">
        <v>693226.5</v>
      </c>
      <c r="E23" s="21"/>
      <c r="F23" s="21">
        <f>88556.25+25074.23</f>
        <v>113630.48</v>
      </c>
      <c r="G23" s="21"/>
      <c r="H23" s="21">
        <f>+D23+E23-F23</f>
        <v>579596.02</v>
      </c>
      <c r="I23" s="56" t="s">
        <v>33</v>
      </c>
      <c r="K23" s="22">
        <f>168144.23+61589.12+34831.02+273592.71-259.77</f>
        <v>537897.31</v>
      </c>
    </row>
    <row r="24" spans="3:11" ht="13.5" customHeight="1" thickBot="1">
      <c r="C24" s="19" t="s">
        <v>34</v>
      </c>
      <c r="D24" s="20">
        <v>500117.9</v>
      </c>
      <c r="E24" s="23"/>
      <c r="F24" s="23">
        <f>22696.68+9535.25+10418.49+1525.81</f>
        <v>44176.229999999996</v>
      </c>
      <c r="G24" s="21"/>
      <c r="H24" s="21">
        <f>+D24+E24-F24</f>
        <v>455941.67000000004</v>
      </c>
      <c r="I24" s="57"/>
      <c r="K24" s="22">
        <f>26547.42+31123.4+168708.72-972.32+133129.25</f>
        <v>358536.47</v>
      </c>
    </row>
    <row r="25" spans="3:11" ht="13.5" customHeight="1" thickBot="1">
      <c r="C25" s="19" t="s">
        <v>35</v>
      </c>
      <c r="D25" s="20">
        <v>250592.34</v>
      </c>
      <c r="E25" s="23"/>
      <c r="F25" s="23">
        <f>19545.42+18770.93</f>
        <v>38316.35</v>
      </c>
      <c r="G25" s="21"/>
      <c r="H25" s="21">
        <f>+D25+E25-F25</f>
        <v>212275.99</v>
      </c>
      <c r="I25" s="57"/>
      <c r="K25" s="22">
        <f>13977.48+76796.29-189.88+83764.44</f>
        <v>174348.33</v>
      </c>
    </row>
    <row r="26" spans="3:11" ht="13.5" customHeight="1" thickBot="1">
      <c r="C26" s="19" t="s">
        <v>36</v>
      </c>
      <c r="D26" s="20">
        <v>169289.39999999997</v>
      </c>
      <c r="E26" s="23"/>
      <c r="F26" s="23">
        <f>9982.09+655.14+1.84+13303.74+72.81</f>
        <v>24015.62</v>
      </c>
      <c r="G26" s="21"/>
      <c r="H26" s="21">
        <f>+D26+E26-F26</f>
        <v>145273.77999999997</v>
      </c>
      <c r="I26" s="57"/>
      <c r="K26" s="22">
        <f>3349.54+30684.11-365.89+16601.69+33201.95-66.62+29058.41</f>
        <v>112463.19</v>
      </c>
    </row>
    <row r="27" spans="3:11" ht="13.5" customHeight="1" thickBot="1">
      <c r="C27" s="19" t="s">
        <v>37</v>
      </c>
      <c r="D27" s="20">
        <v>18322.200000000004</v>
      </c>
      <c r="E27" s="23">
        <f>3974.62+4620.12+7182.82</f>
        <v>15777.56</v>
      </c>
      <c r="F27" s="23">
        <f>8373.7+6208.64+0.21+5389.05+56.58</f>
        <v>20028.18</v>
      </c>
      <c r="G27" s="21">
        <f>+E27</f>
        <v>15777.56</v>
      </c>
      <c r="H27" s="21">
        <f>+D27+E27-F27</f>
        <v>14071.580000000002</v>
      </c>
      <c r="I27" s="58"/>
      <c r="K27" s="9">
        <f>73.29+7.9+2.1+2454.46-0.04+151.1-10401.8+13.64</f>
        <v>-7699.349999999999</v>
      </c>
    </row>
    <row r="28" spans="3:9" ht="13.5" customHeight="1" thickBot="1">
      <c r="C28" s="19" t="s">
        <v>38</v>
      </c>
      <c r="D28" s="24">
        <f>SUM(D23:D27)</f>
        <v>1631548.3399999999</v>
      </c>
      <c r="E28" s="24">
        <f>SUM(E23:E27)</f>
        <v>15777.56</v>
      </c>
      <c r="F28" s="24">
        <f>SUM(F23:F27)</f>
        <v>240166.86</v>
      </c>
      <c r="G28" s="24">
        <f>SUM(G23:G27)</f>
        <v>15777.56</v>
      </c>
      <c r="H28" s="24">
        <f>SUM(H23:H27)</f>
        <v>1407159.0400000003</v>
      </c>
      <c r="I28" s="25"/>
    </row>
    <row r="29" spans="3:9" ht="13.5" customHeight="1" thickBot="1">
      <c r="C29" s="50" t="s">
        <v>39</v>
      </c>
      <c r="D29" s="50"/>
      <c r="E29" s="50"/>
      <c r="F29" s="50"/>
      <c r="G29" s="50"/>
      <c r="H29" s="50"/>
      <c r="I29" s="50"/>
    </row>
    <row r="30" spans="3:9" ht="51.75" customHeight="1" thickBot="1">
      <c r="C30" s="26" t="s">
        <v>24</v>
      </c>
      <c r="D30" s="17" t="s">
        <v>25</v>
      </c>
      <c r="E30" s="18" t="s">
        <v>26</v>
      </c>
      <c r="F30" s="18" t="s">
        <v>27</v>
      </c>
      <c r="G30" s="18" t="s">
        <v>28</v>
      </c>
      <c r="H30" s="18" t="s">
        <v>29</v>
      </c>
      <c r="I30" s="27" t="s">
        <v>40</v>
      </c>
    </row>
    <row r="31" spans="3:11" ht="24" customHeight="1" thickBot="1">
      <c r="C31" s="16" t="s">
        <v>41</v>
      </c>
      <c r="D31" s="28">
        <v>385233.24</v>
      </c>
      <c r="E31" s="29">
        <v>405304.71</v>
      </c>
      <c r="F31" s="29">
        <f>371816.76+528.36</f>
        <v>372345.12</v>
      </c>
      <c r="G31" s="29">
        <f>+E31</f>
        <v>405304.71</v>
      </c>
      <c r="H31" s="29">
        <f aca="true" t="shared" si="0" ref="H31:H40">+D31+E31-F31</f>
        <v>418192.82999999996</v>
      </c>
      <c r="I31" s="60" t="s">
        <v>42</v>
      </c>
      <c r="J31" s="30">
        <f>25.98+9.41+258521.59-3449.97-D31</f>
        <v>-130126.22999999998</v>
      </c>
      <c r="K31" s="30">
        <f>267309.44-74.04+364.1-0.56+105.72-0.12-H31</f>
        <v>-150488.28999999998</v>
      </c>
    </row>
    <row r="32" spans="3:10" ht="14.25" customHeight="1" thickBot="1">
      <c r="C32" s="19" t="s">
        <v>43</v>
      </c>
      <c r="D32" s="20">
        <v>89785.47</v>
      </c>
      <c r="E32" s="21">
        <f>89819.57</f>
        <v>89819.57</v>
      </c>
      <c r="F32" s="21">
        <f>81648.51</f>
        <v>81648.51</v>
      </c>
      <c r="G32" s="29">
        <v>7655.76</v>
      </c>
      <c r="H32" s="29">
        <f t="shared" si="0"/>
        <v>97956.53000000001</v>
      </c>
      <c r="I32" s="61"/>
      <c r="J32" s="30">
        <f>64283.15-15.66</f>
        <v>64267.49</v>
      </c>
    </row>
    <row r="33" spans="3:9" ht="13.5" customHeight="1" thickBot="1">
      <c r="C33" s="26" t="s">
        <v>44</v>
      </c>
      <c r="D33" s="31">
        <v>10870.209999999997</v>
      </c>
      <c r="E33" s="21"/>
      <c r="F33" s="21">
        <v>33.96</v>
      </c>
      <c r="G33" s="29"/>
      <c r="H33" s="29">
        <f t="shared" si="0"/>
        <v>10836.249999999998</v>
      </c>
      <c r="I33" s="32"/>
    </row>
    <row r="34" spans="3:9" ht="12.75" customHeight="1" hidden="1" thickBot="1">
      <c r="C34" s="19" t="s">
        <v>45</v>
      </c>
      <c r="D34" s="20">
        <v>0</v>
      </c>
      <c r="E34" s="21"/>
      <c r="F34" s="21"/>
      <c r="G34" s="29"/>
      <c r="H34" s="29">
        <f t="shared" si="0"/>
        <v>0</v>
      </c>
      <c r="I34" s="33" t="s">
        <v>46</v>
      </c>
    </row>
    <row r="35" spans="3:11" ht="27" customHeight="1" thickBot="1">
      <c r="C35" s="19" t="s">
        <v>47</v>
      </c>
      <c r="D35" s="20">
        <v>87600.01000000002</v>
      </c>
      <c r="E35" s="21">
        <v>70011.34</v>
      </c>
      <c r="F35" s="21">
        <f>75642.03+121.62</f>
        <v>75763.65</v>
      </c>
      <c r="G35" s="29">
        <v>111566.54</v>
      </c>
      <c r="H35" s="29">
        <f t="shared" si="0"/>
        <v>81847.70000000004</v>
      </c>
      <c r="I35" s="34" t="s">
        <v>48</v>
      </c>
      <c r="J35" s="9">
        <f>17455.51-776.01+40325.84</f>
        <v>57005.34</v>
      </c>
      <c r="K35" s="9">
        <f>34710.48+13956.9-17.04+10691.01</f>
        <v>59341.350000000006</v>
      </c>
    </row>
    <row r="36" spans="3:10" ht="28.5" customHeight="1" thickBot="1">
      <c r="C36" s="19" t="s">
        <v>49</v>
      </c>
      <c r="D36" s="20">
        <v>7300.130000000002</v>
      </c>
      <c r="E36" s="23">
        <v>7612.36</v>
      </c>
      <c r="F36" s="23">
        <f>6981.1+9.85</f>
        <v>6990.950000000001</v>
      </c>
      <c r="G36" s="29">
        <v>2784.18</v>
      </c>
      <c r="H36" s="29">
        <f t="shared" si="0"/>
        <v>7921.540000000001</v>
      </c>
      <c r="I36" s="34" t="s">
        <v>50</v>
      </c>
      <c r="J36" s="9">
        <f>5041.62-1.38</f>
        <v>5040.24</v>
      </c>
    </row>
    <row r="37" spans="3:10" ht="13.5" customHeight="1" thickBot="1">
      <c r="C37" s="26" t="s">
        <v>51</v>
      </c>
      <c r="D37" s="20">
        <v>68129.19</v>
      </c>
      <c r="E37" s="23">
        <v>6998.22</v>
      </c>
      <c r="F37" s="23">
        <f>15020.65+31.93</f>
        <v>15052.58</v>
      </c>
      <c r="G37" s="29">
        <f>+E37</f>
        <v>6998.22</v>
      </c>
      <c r="H37" s="29">
        <f t="shared" si="0"/>
        <v>60074.83</v>
      </c>
      <c r="I37" s="33"/>
      <c r="J37" s="9">
        <f>46538.91-11.28</f>
        <v>46527.630000000005</v>
      </c>
    </row>
    <row r="38" spans="3:11" ht="13.5" customHeight="1" thickBot="1">
      <c r="C38" s="26" t="s">
        <v>52</v>
      </c>
      <c r="D38" s="20">
        <v>54677.129999999976</v>
      </c>
      <c r="E38" s="23">
        <v>2177.21</v>
      </c>
      <c r="F38" s="23">
        <f>1317.57+4179.85-4198.83</f>
        <v>1298.5900000000001</v>
      </c>
      <c r="G38" s="29">
        <f>+E38</f>
        <v>2177.21</v>
      </c>
      <c r="H38" s="29">
        <f t="shared" si="0"/>
        <v>55555.74999999997</v>
      </c>
      <c r="I38" s="33"/>
      <c r="J38" s="9">
        <f>5884.7+2914</f>
        <v>8798.7</v>
      </c>
      <c r="K38" s="9">
        <f>24906.61+12351.72</f>
        <v>37258.33</v>
      </c>
    </row>
    <row r="39" spans="3:9" ht="13.5" customHeight="1" thickBot="1">
      <c r="C39" s="26" t="s">
        <v>53</v>
      </c>
      <c r="D39" s="20">
        <v>2518.0300000000007</v>
      </c>
      <c r="E39" s="23">
        <f>4175.03+856.47</f>
        <v>5031.5</v>
      </c>
      <c r="F39" s="23">
        <f>3925.71+868.59+6.89</f>
        <v>4801.1900000000005</v>
      </c>
      <c r="G39" s="29">
        <f>+E39</f>
        <v>5031.5</v>
      </c>
      <c r="H39" s="29">
        <f t="shared" si="0"/>
        <v>2748.34</v>
      </c>
      <c r="I39" s="33" t="s">
        <v>54</v>
      </c>
    </row>
    <row r="40" spans="3:10" ht="13.5" customHeight="1" thickBot="1">
      <c r="C40" s="19" t="s">
        <v>55</v>
      </c>
      <c r="D40" s="20">
        <v>31433.47</v>
      </c>
      <c r="E40" s="23">
        <v>39344.08</v>
      </c>
      <c r="F40" s="23">
        <f>36265.24+52.65</f>
        <v>36317.89</v>
      </c>
      <c r="G40" s="29">
        <v>36339.6</v>
      </c>
      <c r="H40" s="29">
        <f t="shared" si="0"/>
        <v>34459.66</v>
      </c>
      <c r="I40" s="34" t="s">
        <v>56</v>
      </c>
      <c r="J40" s="9">
        <f>19240.87-7.38</f>
        <v>19233.489999999998</v>
      </c>
    </row>
    <row r="41" spans="3:9" s="35" customFormat="1" ht="13.5" customHeight="1" thickBot="1">
      <c r="C41" s="19" t="s">
        <v>38</v>
      </c>
      <c r="D41" s="24">
        <f>SUM(D31:D40)</f>
        <v>737546.88</v>
      </c>
      <c r="E41" s="24">
        <f>SUM(E31:E40)</f>
        <v>626298.9899999999</v>
      </c>
      <c r="F41" s="24">
        <f>SUM(F31:F40)</f>
        <v>594252.4399999998</v>
      </c>
      <c r="G41" s="24">
        <f>SUM(G31:G40)</f>
        <v>577857.72</v>
      </c>
      <c r="H41" s="24">
        <f>SUM(H31:H40)</f>
        <v>769593.43</v>
      </c>
      <c r="I41" s="32"/>
    </row>
    <row r="42" spans="3:9" ht="13.5" customHeight="1" thickBot="1">
      <c r="C42" s="55" t="s">
        <v>57</v>
      </c>
      <c r="D42" s="55"/>
      <c r="E42" s="55"/>
      <c r="F42" s="55"/>
      <c r="G42" s="55"/>
      <c r="H42" s="55"/>
      <c r="I42" s="55"/>
    </row>
    <row r="43" spans="3:9" ht="28.5" customHeight="1" thickBot="1">
      <c r="C43" s="36" t="s">
        <v>58</v>
      </c>
      <c r="D43" s="59" t="s">
        <v>59</v>
      </c>
      <c r="E43" s="59"/>
      <c r="F43" s="59"/>
      <c r="G43" s="59"/>
      <c r="H43" s="59"/>
      <c r="I43" s="37" t="s">
        <v>60</v>
      </c>
    </row>
    <row r="44" spans="3:9" ht="26.25" customHeight="1" thickBot="1">
      <c r="C44" s="36" t="s">
        <v>61</v>
      </c>
      <c r="D44" s="45" t="s">
        <v>62</v>
      </c>
      <c r="E44" s="46"/>
      <c r="F44" s="46"/>
      <c r="G44" s="46"/>
      <c r="H44" s="47"/>
      <c r="I44" s="38" t="s">
        <v>61</v>
      </c>
    </row>
    <row r="45" spans="3:8" ht="20.25" customHeight="1">
      <c r="C45" s="39" t="s">
        <v>63</v>
      </c>
      <c r="D45" s="39"/>
      <c r="E45" s="39"/>
      <c r="F45" s="39"/>
      <c r="G45" s="39"/>
      <c r="H45" s="40">
        <f>+H28+H41</f>
        <v>2176752.47</v>
      </c>
    </row>
    <row r="46" spans="3:4" ht="15">
      <c r="C46" s="42" t="s">
        <v>64</v>
      </c>
      <c r="D46" s="42"/>
    </row>
    <row r="47" ht="12.75" customHeight="1" hidden="1">
      <c r="C47" s="43" t="s">
        <v>65</v>
      </c>
    </row>
    <row r="48" spans="3:8" ht="12.75">
      <c r="C48" s="9"/>
      <c r="D48" s="9"/>
      <c r="E48" s="9"/>
      <c r="F48" s="9"/>
      <c r="G48" s="9"/>
      <c r="H48" s="9"/>
    </row>
    <row r="49" spans="4:8" ht="12.75">
      <c r="D49" s="44"/>
      <c r="E49" s="44"/>
      <c r="F49" s="44"/>
      <c r="G49" s="44"/>
      <c r="H49" s="44"/>
    </row>
    <row r="50" spans="3:7" ht="12.75">
      <c r="C50" s="41" t="s">
        <v>66</v>
      </c>
      <c r="D50" s="44"/>
      <c r="E50" s="44">
        <f>+E41+E28+5580+71387</f>
        <v>719043.5499999999</v>
      </c>
      <c r="F50" s="44"/>
      <c r="G50" s="44">
        <f>+G41+G28</f>
        <v>593635.28</v>
      </c>
    </row>
    <row r="51" spans="4:8" ht="12.75" hidden="1">
      <c r="D51" s="44"/>
      <c r="E51" s="44"/>
      <c r="F51" s="44"/>
      <c r="G51" s="44"/>
      <c r="H51" s="44">
        <f>87600.01+31433.47+7300.13+37265.18+17411.95+89785.47+10870.21+385233.24+68129.19+1967.18+550.85</f>
        <v>737546.8800000001</v>
      </c>
    </row>
    <row r="52" ht="12.75">
      <c r="H52" s="44"/>
    </row>
  </sheetData>
  <sheetProtection/>
  <mergeCells count="11">
    <mergeCell ref="I31:I32"/>
    <mergeCell ref="D44:H44"/>
    <mergeCell ref="C17:I17"/>
    <mergeCell ref="C18:I18"/>
    <mergeCell ref="C29:I29"/>
    <mergeCell ref="C22:I22"/>
    <mergeCell ref="C20:I20"/>
    <mergeCell ref="C42:I42"/>
    <mergeCell ref="I23:I27"/>
    <mergeCell ref="D43:H43"/>
    <mergeCell ref="C19:I19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zoomScaleSheetLayoutView="120" zoomScalePageLayoutView="0" workbookViewId="0" topLeftCell="A13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4.8515625" style="0" customWidth="1"/>
  </cols>
  <sheetData>
    <row r="13" spans="1:9" ht="15">
      <c r="A13" s="62" t="s">
        <v>0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2" t="s">
        <v>1</v>
      </c>
      <c r="B14" s="62"/>
      <c r="C14" s="62"/>
      <c r="D14" s="62"/>
      <c r="E14" s="62"/>
      <c r="F14" s="62"/>
      <c r="G14" s="62"/>
      <c r="H14" s="62"/>
      <c r="I14" s="62"/>
    </row>
    <row r="15" spans="1:9" ht="15">
      <c r="A15" s="62" t="s">
        <v>2</v>
      </c>
      <c r="B15" s="62"/>
      <c r="C15" s="62"/>
      <c r="D15" s="62"/>
      <c r="E15" s="62"/>
      <c r="F15" s="62"/>
      <c r="G15" s="62"/>
      <c r="H15" s="62"/>
      <c r="I15" s="62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260.50741</v>
      </c>
      <c r="C17" s="4"/>
      <c r="D17" s="4">
        <v>89.81957</v>
      </c>
      <c r="E17" s="4">
        <v>81.64851</v>
      </c>
      <c r="F17" s="4">
        <f>(71387+5580)/1000</f>
        <v>76.967</v>
      </c>
      <c r="G17" s="4">
        <v>7.65576</v>
      </c>
      <c r="H17" s="5">
        <v>97.84476</v>
      </c>
      <c r="I17" s="5">
        <f>B17+D17+F17-G17</f>
        <v>419.63822</v>
      </c>
    </row>
    <row r="19" ht="15">
      <c r="A19" t="s">
        <v>19</v>
      </c>
    </row>
    <row r="20" spans="1:6" ht="15">
      <c r="A20" s="6" t="s">
        <v>13</v>
      </c>
      <c r="B20" s="6"/>
      <c r="C20" s="6"/>
      <c r="D20" s="6"/>
      <c r="E20" s="6"/>
      <c r="F20" s="6"/>
    </row>
    <row r="21" spans="1:6" ht="15">
      <c r="A21" s="6" t="s">
        <v>14</v>
      </c>
      <c r="B21" s="6"/>
      <c r="C21" s="6"/>
      <c r="D21" s="6"/>
      <c r="E21" s="6"/>
      <c r="F21" s="6"/>
    </row>
    <row r="22" spans="1:6" ht="15">
      <c r="A22" s="6" t="s">
        <v>15</v>
      </c>
      <c r="B22" s="6"/>
      <c r="C22" s="6"/>
      <c r="D22" s="6"/>
      <c r="E22" s="6"/>
      <c r="F22" s="6"/>
    </row>
    <row r="23" spans="1:6" ht="15">
      <c r="A23" s="6" t="s">
        <v>16</v>
      </c>
      <c r="B23" s="6"/>
      <c r="C23" s="6"/>
      <c r="D23" s="6"/>
      <c r="E23" s="6"/>
      <c r="F23" s="6"/>
    </row>
    <row r="24" spans="1:6" ht="15">
      <c r="A24" s="7" t="s">
        <v>17</v>
      </c>
      <c r="B24" s="6"/>
      <c r="C24" s="6"/>
      <c r="D24" s="6"/>
      <c r="E24" s="6"/>
      <c r="F24" s="6"/>
    </row>
    <row r="25" spans="1:6" ht="15">
      <c r="A25" s="6" t="s">
        <v>18</v>
      </c>
      <c r="B25" s="6"/>
      <c r="C25" s="6"/>
      <c r="D25" s="6"/>
      <c r="E25" s="6"/>
      <c r="F25" s="6"/>
    </row>
  </sheetData>
  <sheetProtection/>
  <mergeCells count="3">
    <mergeCell ref="A14:I14"/>
    <mergeCell ref="A15:I15"/>
    <mergeCell ref="A13:I1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2020-03-06T18:54:14Z</dcterms:created>
  <dcterms:modified xsi:type="dcterms:W3CDTF">2020-03-10T11:01:21Z</dcterms:modified>
  <cp:category/>
  <cp:version/>
  <cp:contentType/>
  <cp:contentStatus/>
</cp:coreProperties>
</file>