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олодцова11" sheetId="1" r:id="rId1"/>
    <sheet name="Молодцова 11" sheetId="2" r:id="rId2"/>
  </sheets>
  <definedNames/>
  <calcPr fullCalcOnLoad="1"/>
</workbook>
</file>

<file path=xl/sharedStrings.xml><?xml version="1.0" encoding="utf-8"?>
<sst xmlns="http://schemas.openxmlformats.org/spreadsheetml/2006/main" count="80" uniqueCount="72">
  <si>
    <t>ОТЧЕТ</t>
  </si>
  <si>
    <t>по выполнению плана текущего ремонта жилого дома</t>
  </si>
  <si>
    <t>№ 11 по ул. Молодцова с 01.01.2019г. по 31.12.2019г.</t>
  </si>
  <si>
    <t>№                             п/п</t>
  </si>
  <si>
    <t>Остаток на 01.01.2019г.,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</si>
  <si>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</si>
  <si>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</si>
  <si>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</si>
  <si>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</si>
  <si>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</si>
  <si>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01.01.2020г., тыс.руб.</t>
  </si>
  <si>
    <t>Переходящий остаток,                     тыс.руб.</t>
  </si>
  <si>
    <t>1.</t>
  </si>
  <si>
    <t>работы по электрике - 14.27 т.р.</t>
  </si>
  <si>
    <t>ремонт мягкой кровли - 6.69 т.р.</t>
  </si>
  <si>
    <t>аварийное обслуживание - 2.25 т.р.</t>
  </si>
  <si>
    <t>расходный инвентарь - 4.61 т.р.</t>
  </si>
  <si>
    <t>окраска металлических ограждений, стен  - 35.62 т.р.</t>
  </si>
  <si>
    <t>смена оконных приборов, стекла - 2.02 т.р.</t>
  </si>
  <si>
    <t>ремонт стен, потолка  - 52.25 т.р.</t>
  </si>
  <si>
    <t>откидной пандус - 14.68 т.р.</t>
  </si>
  <si>
    <t>обследование подвала МКД к отопительному сезону - 2.25 т.р.</t>
  </si>
  <si>
    <t>изготовление и установка уловителей мусора на ливневые воронки - 0.31 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</si>
  <si>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134.95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тыс.рублей, в том числе:</t>
    </r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</si>
  <si>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</si>
  <si>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</si>
  <si>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</si>
  <si>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11  по ул. Молодцова с 01.01.2019г. по 31.12.2019г.</t>
  </si>
  <si>
    <t>наименование</t>
  </si>
  <si>
    <t>Задолженность населения на 01.01.2019г. (руб.)</t>
  </si>
  <si>
    <t>Начислено населению за 2019г. (руб.)</t>
  </si>
  <si>
    <t>Поступило в счет оплаты в 2019г. (руб.)</t>
  </si>
  <si>
    <t>Перечислено поставщику услуг в 2019г. (руб.)</t>
  </si>
  <si>
    <t>Задолженность населения на 01.01.2020г.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</si>
  <si>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</si>
  <si>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</si>
  <si>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</si>
  <si>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</si>
  <si>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</si>
  <si>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</si>
  <si>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</si>
  <si>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</si>
  <si>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</si>
  <si>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</si>
  <si>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</si>
  <si>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</si>
  <si>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Н/2011-97 от 01.07.2011г.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</si>
  <si>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</si>
  <si>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</si>
  <si>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</si>
  <si>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</si>
  <si>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</si>
  <si>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 xml:space="preserve">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</si>
  <si>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</si>
  <si>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</si>
  <si>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</si>
  <si>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</si>
  <si>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ООО"Энерго-Сервис"</t>
  </si>
  <si>
    <t>электр под и лифт</t>
  </si>
  <si>
    <t>ООО "ПСК"</t>
  </si>
  <si>
    <t>Повышающий коэффициент</t>
  </si>
  <si>
    <t>страхование</t>
  </si>
  <si>
    <t>Прочие поступления</t>
  </si>
  <si>
    <t>Размещение Интернет оборудования</t>
  </si>
  <si>
    <t xml:space="preserve">Поступило от ООО "ГМК" за размещение интернет оборудования 5580,00 руб. </t>
  </si>
  <si>
    <t>ООО "ГМК"</t>
  </si>
  <si>
    <t>Зейналов Б.И.</t>
  </si>
  <si>
    <t xml:space="preserve">Поступило от  Зейналова Б.И. за управление и содержание общедомового имущества, и за сбор ТБО 26376,20 руб. </t>
  </si>
  <si>
    <t>Общая задолженность по дому  на 01.01.2020г.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</si>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</sst>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#,##0.00000"/>
    <numFmt numFmtId="179" formatCode="#,##0\ &quot;₽&quot;;\-#,##0\ &quot;₽&quot;"/>
    <numFmt numFmtId="180" formatCode="#,##0\ &quot;₽&quot;;[Red]\-#,##0\ &quot;₽&quot;"/>
    <numFmt numFmtId="181" formatCode="#,##0.00\ &quot;₽&quot;;\-#,##0.00\ &quot;₽&quot;"/>
    <numFmt numFmtId="182" formatCode="#,##0.00\ &quot;₽&quot;;[Red]\-#,##0.00\ &quot;₽&quot;"/>
    <numFmt numFmtId="183" formatCode="_-* #,##0\ &quot;₽&quot;_-;\-* #,##0\ &quot;₽&quot;_-;_-* &quot;-&quot;\ &quot;₽&quot;_-;_-@_-"/>
    <numFmt numFmtId="184" formatCode="_-* #,##0\ _₽_-;\-* #,##0\ _₽_-;_-* &quot;-&quot;\ _₽_-;_-@_-"/>
    <numFmt numFmtId="185" formatCode="_-* #,##0.00\ &quot;₽&quot;_-;\-* #,##0.00\ &quot;₽&quot;_-;_-* &quot;-&quot;??\ &quot;₽&quot;_-;_-@_-"/>
    <numFmt numFmtId="186" formatCode="_-* #,##0.00\ _₽_-;\-* #,##0.00\ _₽_-;_-* &quot;-&quot;??\ _₽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0_ ;\-#,##0.00\ "/>
    <numFmt numFmtId="196" formatCode="#,##0.000"/>
    <numFmt numFmtId="197" formatCode="#,##0.0"/>
    <numFmt numFmtId="198" formatCode="#,##0.000000000000"/>
    <numFmt numFmtId="199" formatCode="#,##0.00000000000"/>
    <numFmt numFmtId="200" formatCode="#,##0.0000000000"/>
    <numFmt numFmtId="201" formatCode="#,##0.000000000"/>
    <numFmt numFmtId="202" formatCode="#,##0.00000000"/>
    <numFmt numFmtId="203" formatCode="#,##0.0000000"/>
    <numFmt numFmtId="204" formatCode="#,##0.000000"/>
    <numFmt numFmtId="205" formatCode="#,##0.0000"/>
    <numFmt numFmtId="206" formatCode="0.000000000000"/>
    <numFmt numFmtId="207" formatCode="0.00000000000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9" fillId="24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9" fillId="24" borderId="0" xfId="0" applyFont="1" applyFill="1" applyAlignment="1">
      <alignment/>
    </xf>
    <xf numFmtId="0" fontId="19" fillId="0" borderId="0" xfId="0" applyFont="1" applyAlignment="1">
      <alignment/>
    </xf>
    <xf numFmtId="0" fontId="19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22" fillId="0" borderId="0" xfId="72" applyFont="1" applyFill="1">
      <alignment/>
      <protection/>
    </xf>
    <xf numFmtId="0" fontId="20" fillId="0" borderId="0" xfId="72" applyFill="1">
      <alignment/>
      <protection/>
    </xf>
    <xf numFmtId="0" fontId="23" fillId="0" borderId="11" xfId="72" applyFont="1" applyFill="1" applyBorder="1" applyAlignment="1">
      <alignment horizontal="center"/>
      <protection/>
    </xf>
    <xf numFmtId="0" fontId="23" fillId="0" borderId="12" xfId="72" applyFont="1" applyFill="1" applyBorder="1" applyAlignment="1">
      <alignment horizontal="center"/>
      <protection/>
    </xf>
    <xf numFmtId="0" fontId="22" fillId="0" borderId="12" xfId="72" applyFont="1" applyFill="1" applyBorder="1">
      <alignment/>
      <protection/>
    </xf>
    <xf numFmtId="0" fontId="22" fillId="0" borderId="13" xfId="72" applyFont="1" applyFill="1" applyBorder="1">
      <alignment/>
      <protection/>
    </xf>
    <xf numFmtId="0" fontId="23" fillId="0" borderId="0" xfId="72" applyFont="1" applyFill="1" applyAlignment="1">
      <alignment horizontal="center"/>
      <protection/>
    </xf>
    <xf numFmtId="0" fontId="22" fillId="0" borderId="0" xfId="72" applyFont="1" applyFill="1" applyBorder="1">
      <alignment/>
      <protection/>
    </xf>
    <xf numFmtId="0" fontId="26" fillId="0" borderId="14" xfId="72" applyFont="1" applyFill="1" applyBorder="1" applyAlignment="1">
      <alignment horizontal="center" vertical="top" wrapText="1"/>
      <protection/>
    </xf>
    <xf numFmtId="0" fontId="26" fillId="0" borderId="13" xfId="72" applyFont="1" applyFill="1" applyBorder="1" applyAlignment="1">
      <alignment horizontal="center" vertical="top" wrapText="1"/>
      <protection/>
    </xf>
    <xf numFmtId="0" fontId="27" fillId="0" borderId="13" xfId="72" applyFont="1" applyFill="1" applyBorder="1" applyAlignment="1">
      <alignment horizontal="center" vertical="top" wrapText="1"/>
      <protection/>
    </xf>
    <xf numFmtId="0" fontId="23" fillId="0" borderId="15" xfId="72" applyFont="1" applyFill="1" applyBorder="1" applyAlignment="1">
      <alignment horizontal="center" vertical="top" wrapText="1"/>
      <protection/>
    </xf>
    <xf numFmtId="4" fontId="28" fillId="0" borderId="16" xfId="72" applyNumberFormat="1" applyFont="1" applyFill="1" applyBorder="1" applyAlignment="1">
      <alignment horizontal="right" vertical="top" wrapText="1"/>
      <protection/>
    </xf>
    <xf numFmtId="4" fontId="29" fillId="0" borderId="16" xfId="72" applyNumberFormat="1" applyFont="1" applyFill="1" applyBorder="1" applyAlignment="1">
      <alignment vertical="top" wrapText="1"/>
      <protection/>
    </xf>
    <xf numFmtId="2" fontId="20" fillId="0" borderId="0" xfId="72" applyNumberFormat="1" applyFill="1">
      <alignment/>
      <protection/>
    </xf>
    <xf numFmtId="4" fontId="28" fillId="0" borderId="16" xfId="72" applyNumberFormat="1" applyFont="1" applyFill="1" applyBorder="1" applyAlignment="1">
      <alignment vertical="top" wrapText="1"/>
      <protection/>
    </xf>
    <xf numFmtId="4" fontId="23" fillId="0" borderId="16" xfId="72" applyNumberFormat="1" applyFont="1" applyFill="1" applyBorder="1" applyAlignment="1">
      <alignment vertical="top" wrapText="1"/>
      <protection/>
    </xf>
    <xf numFmtId="0" fontId="26" fillId="0" borderId="15" xfId="72" applyFont="1" applyFill="1" applyBorder="1" applyAlignment="1">
      <alignment horizontal="center" vertical="top" wrapText="1"/>
      <protection/>
    </xf>
    <xf numFmtId="0" fontId="26" fillId="0" borderId="16" xfId="72" applyFont="1" applyFill="1" applyBorder="1" applyAlignment="1">
      <alignment horizontal="center" vertical="top" wrapText="1"/>
      <protection/>
    </xf>
    <xf numFmtId="4" fontId="28" fillId="0" borderId="13" xfId="72" applyNumberFormat="1" applyFont="1" applyFill="1" applyBorder="1" applyAlignment="1">
      <alignment horizontal="right" vertical="top" wrapText="1"/>
      <protection/>
    </xf>
    <xf numFmtId="4" fontId="29" fillId="0" borderId="13" xfId="72" applyNumberFormat="1" applyFont="1" applyFill="1" applyBorder="1" applyAlignment="1">
      <alignment vertical="top" wrapText="1"/>
      <protection/>
    </xf>
    <xf numFmtId="4" fontId="20" fillId="0" borderId="0" xfId="72" applyNumberFormat="1" applyFill="1">
      <alignment/>
      <protection/>
    </xf>
    <xf numFmtId="4" fontId="30" fillId="0" borderId="16" xfId="72" applyNumberFormat="1" applyFont="1" applyFill="1" applyBorder="1" applyAlignment="1">
      <alignment horizontal="right" vertical="top" wrapText="1"/>
      <protection/>
    </xf>
    <xf numFmtId="0" fontId="31" fillId="0" borderId="16" xfId="72" applyFont="1" applyFill="1" applyBorder="1" applyAlignment="1">
      <alignment horizontal="center" vertical="top" wrapText="1"/>
      <protection/>
    </xf>
    <xf numFmtId="0" fontId="28" fillId="0" borderId="16" xfId="72" applyFont="1" applyFill="1" applyBorder="1" applyAlignment="1">
      <alignment horizontal="center" vertical="top" wrapText="1"/>
      <protection/>
    </xf>
    <xf numFmtId="2" fontId="28" fillId="0" borderId="16" xfId="72" applyNumberFormat="1" applyFont="1" applyFill="1" applyBorder="1" applyAlignment="1">
      <alignment horizontal="right" vertical="top" wrapText="1"/>
      <protection/>
    </xf>
    <xf numFmtId="0" fontId="23" fillId="0" borderId="16" xfId="72" applyFont="1" applyFill="1" applyBorder="1" applyAlignment="1">
      <alignment horizontal="center" vertical="top" wrapText="1"/>
      <protection/>
    </xf>
    <xf numFmtId="0" fontId="20" fillId="0" borderId="0" xfId="72" applyFont="1" applyFill="1">
      <alignment/>
      <protection/>
    </xf>
    <xf numFmtId="0" fontId="23" fillId="0" borderId="11" xfId="72" applyFont="1" applyFill="1" applyBorder="1" applyAlignment="1">
      <alignment horizontal="center" vertical="center" wrapText="1"/>
      <protection/>
    </xf>
    <xf numFmtId="0" fontId="28" fillId="0" borderId="10" xfId="72" applyFont="1" applyFill="1" applyBorder="1" applyAlignment="1">
      <alignment horizontal="center" vertical="center" wrapText="1"/>
      <protection/>
    </xf>
    <xf numFmtId="0" fontId="28" fillId="0" borderId="14" xfId="72" applyFont="1" applyFill="1" applyBorder="1" applyAlignment="1">
      <alignment horizontal="center" vertical="center" wrapText="1"/>
      <protection/>
    </xf>
    <xf numFmtId="0" fontId="32" fillId="0" borderId="0" xfId="72" applyFont="1" applyFill="1">
      <alignment/>
      <protection/>
    </xf>
    <xf numFmtId="4" fontId="33" fillId="0" borderId="0" xfId="72" applyNumberFormat="1" applyFont="1" applyFill="1">
      <alignment/>
      <protection/>
    </xf>
    <xf numFmtId="0" fontId="28" fillId="0" borderId="0" xfId="72" applyFont="1" applyFill="1">
      <alignment/>
      <protection/>
    </xf>
    <xf numFmtId="0" fontId="34" fillId="0" borderId="0" xfId="72" applyFont="1" applyFill="1">
      <alignment/>
      <protection/>
    </xf>
    <xf numFmtId="0" fontId="28" fillId="0" borderId="0" xfId="72" applyFont="1" applyFill="1" applyBorder="1">
      <alignment/>
      <protection/>
    </xf>
    <xf numFmtId="0" fontId="30" fillId="0" borderId="0" xfId="72" applyFont="1" applyFill="1">
      <alignment/>
      <protection/>
    </xf>
    <xf numFmtId="4" fontId="28" fillId="0" borderId="0" xfId="72" applyNumberFormat="1" applyFont="1" applyFill="1">
      <alignment/>
      <protection/>
    </xf>
    <xf numFmtId="2" fontId="28" fillId="0" borderId="0" xfId="72" applyNumberFormat="1" applyFont="1" applyFill="1">
      <alignment/>
      <protection/>
    </xf>
    <xf numFmtId="0" fontId="26" fillId="0" borderId="11" xfId="72" applyFont="1" applyFill="1" applyBorder="1" applyAlignment="1">
      <alignment horizontal="center" vertical="top" wrapText="1"/>
      <protection/>
    </xf>
    <xf numFmtId="0" fontId="26" fillId="0" borderId="12" xfId="72" applyFont="1" applyFill="1" applyBorder="1" applyAlignment="1">
      <alignment horizontal="center" vertical="top" wrapText="1"/>
      <protection/>
    </xf>
    <xf numFmtId="0" fontId="26" fillId="0" borderId="17" xfId="72" applyFont="1" applyFill="1" applyBorder="1" applyAlignment="1">
      <alignment horizontal="center" vertical="top" wrapText="1"/>
      <protection/>
    </xf>
    <xf numFmtId="0" fontId="23" fillId="0" borderId="12" xfId="72" applyFont="1" applyFill="1" applyBorder="1" applyAlignment="1">
      <alignment horizontal="center" vertical="top" wrapText="1"/>
      <protection/>
    </xf>
    <xf numFmtId="0" fontId="24" fillId="0" borderId="0" xfId="72" applyFont="1" applyFill="1" applyBorder="1" applyAlignment="1">
      <alignment horizontal="center"/>
      <protection/>
    </xf>
    <xf numFmtId="0" fontId="25" fillId="0" borderId="0" xfId="72" applyFont="1" applyFill="1" applyBorder="1" applyAlignment="1">
      <alignment horizontal="center"/>
      <protection/>
    </xf>
    <xf numFmtId="0" fontId="25" fillId="0" borderId="18" xfId="72" applyFont="1" applyFill="1" applyBorder="1" applyAlignment="1">
      <alignment horizontal="center"/>
      <protection/>
    </xf>
    <xf numFmtId="0" fontId="23" fillId="0" borderId="19" xfId="72" applyFont="1" applyFill="1" applyBorder="1" applyAlignment="1">
      <alignment horizontal="center" vertical="top" wrapText="1"/>
      <protection/>
    </xf>
    <xf numFmtId="4" fontId="28" fillId="0" borderId="11" xfId="72" applyNumberFormat="1" applyFont="1" applyFill="1" applyBorder="1" applyAlignment="1">
      <alignment horizontal="center" vertical="top" wrapText="1"/>
      <protection/>
    </xf>
    <xf numFmtId="0" fontId="20" fillId="0" borderId="12" xfId="72" applyFill="1" applyBorder="1" applyAlignment="1">
      <alignment horizontal="center" vertical="top" wrapText="1"/>
      <protection/>
    </xf>
    <xf numFmtId="0" fontId="20" fillId="0" borderId="13" xfId="72" applyFill="1" applyBorder="1" applyAlignment="1">
      <alignment horizontal="center" vertical="top" wrapText="1"/>
      <protection/>
    </xf>
    <xf numFmtId="4" fontId="28" fillId="0" borderId="10" xfId="72" applyNumberFormat="1" applyFont="1" applyFill="1" applyBorder="1" applyAlignment="1">
      <alignment horizontal="center" vertical="center" wrapText="1"/>
      <protection/>
    </xf>
    <xf numFmtId="0" fontId="28" fillId="0" borderId="20" xfId="72" applyFont="1" applyFill="1" applyBorder="1" applyAlignment="1">
      <alignment horizontal="center" vertical="center" wrapText="1"/>
      <protection/>
    </xf>
    <xf numFmtId="0" fontId="28" fillId="0" borderId="21" xfId="72" applyFont="1" applyFill="1" applyBorder="1" applyAlignment="1">
      <alignment horizontal="center" vertical="center" wrapText="1"/>
      <protection/>
    </xf>
    <xf numFmtId="0" fontId="28" fillId="0" borderId="15" xfId="72" applyFont="1" applyFill="1" applyBorder="1" applyAlignment="1">
      <alignment horizontal="center" vertical="center" wrapText="1"/>
      <protection/>
    </xf>
    <xf numFmtId="0" fontId="30" fillId="0" borderId="20" xfId="72" applyFont="1" applyFill="1" applyBorder="1" applyAlignment="1">
      <alignment horizontal="center" vertical="center" wrapText="1"/>
      <protection/>
    </xf>
    <xf numFmtId="0" fontId="21" fillId="0" borderId="15" xfId="7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Общий ЗА 2019 ГОД (Реформа)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7"/>
  <sheetViews>
    <sheetView tabSelected="1" zoomScalePageLayoutView="0" workbookViewId="0" topLeftCell="C33">
      <selection activeCell="E57" sqref="E57"/>
    </sheetView>
  </sheetViews>
  <sheetFormatPr defaultColWidth="9.140625" defaultRowHeight="15"/>
  <cols>
    <col min="1" max="1" width="3.421875" style="11" hidden="1" customWidth="1"/>
    <col min="2" max="2" width="9.140625" style="11" hidden="1" customWidth="1"/>
    <col min="3" max="3" width="30.7109375" style="43" customWidth="1"/>
    <col min="4" max="4" width="13.28125" style="43" customWidth="1"/>
    <col min="5" max="5" width="11.8515625" style="43" customWidth="1"/>
    <col min="6" max="6" width="13.28125" style="43" customWidth="1"/>
    <col min="7" max="7" width="11.8515625" style="43" customWidth="1"/>
    <col min="8" max="8" width="13.421875" style="43" customWidth="1"/>
    <col min="9" max="9" width="23.28125" style="43" customWidth="1"/>
    <col min="10" max="10" width="10.140625" style="11" hidden="1" customWidth="1"/>
    <col min="11" max="11" width="9.57421875" style="11" hidden="1" customWidth="1"/>
    <col min="12" max="16384" width="9.140625" style="11" customWidth="1"/>
  </cols>
  <sheetData>
    <row r="1" spans="3:9" ht="12.75" customHeight="1" hidden="1">
      <c r="C1" s="10"/>
      <c r="D1" s="10"/>
      <c r="E1" s="10"/>
      <c r="F1" s="10"/>
      <c r="G1" s="10"/>
      <c r="H1" s="10"/>
      <c r="I1" s="10"/>
    </row>
    <row r="2" spans="3:9" ht="13.5" customHeight="1" hidden="1" thickBot="1">
      <c r="C2" s="10"/>
      <c r="D2" s="10"/>
      <c r="E2" s="10" t="s">
        <v>24</v>
      </c>
      <c r="F2" s="10"/>
      <c r="G2" s="10"/>
      <c r="H2" s="10"/>
      <c r="I2" s="10"/>
    </row>
    <row r="3" spans="3:9" ht="13.5" customHeight="1" hidden="1" thickBot="1">
      <c r="C3" s="12"/>
      <c r="D3" s="13"/>
      <c r="E3" s="14"/>
      <c r="F3" s="14"/>
      <c r="G3" s="14"/>
      <c r="H3" s="14"/>
      <c r="I3" s="15"/>
    </row>
    <row r="4" spans="3:9" ht="12.75" customHeight="1" hidden="1">
      <c r="C4" s="16"/>
      <c r="D4" s="16"/>
      <c r="E4" s="17"/>
      <c r="F4" s="17"/>
      <c r="G4" s="17"/>
      <c r="H4" s="17"/>
      <c r="I4" s="17"/>
    </row>
    <row r="5" spans="3:9" ht="12.75" customHeight="1">
      <c r="C5" s="16"/>
      <c r="D5" s="16"/>
      <c r="E5" s="17"/>
      <c r="F5" s="17"/>
      <c r="G5" s="17"/>
      <c r="H5" s="17"/>
      <c r="I5" s="17"/>
    </row>
    <row r="6" spans="3:9" ht="12.75" customHeight="1">
      <c r="C6" s="16"/>
      <c r="D6" s="16"/>
      <c r="E6" s="17"/>
      <c r="F6" s="17"/>
      <c r="G6" s="17"/>
      <c r="H6" s="17"/>
      <c r="I6" s="17"/>
    </row>
    <row r="7" spans="3:9" ht="12.75" customHeight="1">
      <c r="C7" s="16"/>
      <c r="D7" s="16"/>
      <c r="E7" s="17"/>
      <c r="F7" s="17"/>
      <c r="G7" s="17"/>
      <c r="H7" s="17"/>
      <c r="I7" s="17"/>
    </row>
    <row r="8" spans="3:9" ht="12.75" customHeight="1">
      <c r="C8" s="16"/>
      <c r="D8" s="16"/>
      <c r="E8" s="17"/>
      <c r="F8" s="17"/>
      <c r="G8" s="17"/>
      <c r="H8" s="17"/>
      <c r="I8" s="17"/>
    </row>
    <row r="9" spans="3:9" ht="12.75" customHeight="1">
      <c r="C9" s="16"/>
      <c r="D9" s="16"/>
      <c r="E9" s="17"/>
      <c r="F9" s="17"/>
      <c r="G9" s="17"/>
      <c r="H9" s="17"/>
      <c r="I9" s="17"/>
    </row>
    <row r="10" spans="3:9" ht="12.75" customHeight="1">
      <c r="C10" s="16"/>
      <c r="D10" s="16"/>
      <c r="E10" s="17"/>
      <c r="F10" s="17"/>
      <c r="G10" s="17"/>
      <c r="H10" s="17"/>
      <c r="I10" s="17"/>
    </row>
    <row r="11" spans="3:9" ht="12.75" customHeight="1">
      <c r="C11" s="16"/>
      <c r="D11" s="16"/>
      <c r="E11" s="17"/>
      <c r="F11" s="17"/>
      <c r="G11" s="17"/>
      <c r="H11" s="17"/>
      <c r="I11" s="17"/>
    </row>
    <row r="12" spans="3:9" ht="12.75" customHeight="1">
      <c r="C12" s="16"/>
      <c r="D12" s="16"/>
      <c r="E12" s="17"/>
      <c r="F12" s="17"/>
      <c r="G12" s="17"/>
      <c r="H12" s="17"/>
      <c r="I12" s="17"/>
    </row>
    <row r="13" spans="3:9" ht="12.75" customHeight="1">
      <c r="C13" s="16"/>
      <c r="D13" s="16"/>
      <c r="E13" s="17"/>
      <c r="F13" s="17"/>
      <c r="G13" s="17"/>
      <c r="H13" s="17"/>
      <c r="I13" s="17"/>
    </row>
    <row r="14" spans="3:9" ht="12.75" customHeight="1">
      <c r="C14" s="16"/>
      <c r="D14" s="16"/>
      <c r="E14" s="17"/>
      <c r="F14" s="17"/>
      <c r="G14" s="17"/>
      <c r="H14" s="17"/>
      <c r="I14" s="17"/>
    </row>
    <row r="15" spans="3:9" ht="12.75" customHeight="1">
      <c r="C15" s="16"/>
      <c r="D15" s="16"/>
      <c r="E15" s="17"/>
      <c r="F15" s="17"/>
      <c r="G15" s="17"/>
      <c r="H15" s="17"/>
      <c r="I15" s="17"/>
    </row>
    <row r="16" spans="3:9" ht="12.75" customHeight="1">
      <c r="C16" s="16"/>
      <c r="D16" s="16"/>
      <c r="E16" s="17"/>
      <c r="F16" s="17"/>
      <c r="G16" s="17"/>
      <c r="H16" s="17"/>
      <c r="I16" s="17"/>
    </row>
    <row r="17" spans="3:9" ht="12.75" customHeight="1">
      <c r="C17" s="16"/>
      <c r="D17" s="16"/>
      <c r="E17" s="17"/>
      <c r="F17" s="17"/>
      <c r="G17" s="17"/>
      <c r="H17" s="17"/>
      <c r="I17" s="17"/>
    </row>
    <row r="18" spans="3:9" ht="12.75" customHeight="1">
      <c r="C18" s="16"/>
      <c r="D18" s="16"/>
      <c r="E18" s="17"/>
      <c r="F18" s="17"/>
      <c r="G18" s="17"/>
      <c r="H18" s="17"/>
      <c r="I18" s="17"/>
    </row>
    <row r="19" spans="3:9" ht="12.75" customHeight="1">
      <c r="C19" s="16"/>
      <c r="D19" s="16"/>
      <c r="E19" s="17"/>
      <c r="F19" s="17"/>
      <c r="G19" s="17"/>
      <c r="H19" s="17"/>
      <c r="I19" s="17"/>
    </row>
    <row r="20" spans="3:9" ht="12.75" customHeight="1">
      <c r="C20" s="16"/>
      <c r="D20" s="16"/>
      <c r="E20" s="17"/>
      <c r="F20" s="17"/>
      <c r="G20" s="17"/>
      <c r="H20" s="17"/>
      <c r="I20" s="17"/>
    </row>
    <row r="21" spans="3:9" ht="14.25">
      <c r="C21" s="53" t="s">
        <v>25</v>
      </c>
      <c r="D21" s="53"/>
      <c r="E21" s="53"/>
      <c r="F21" s="53"/>
      <c r="G21" s="53"/>
      <c r="H21" s="53"/>
      <c r="I21" s="53"/>
    </row>
    <row r="22" spans="3:9" ht="12.75">
      <c r="C22" s="54" t="s">
        <v>26</v>
      </c>
      <c r="D22" s="54"/>
      <c r="E22" s="54"/>
      <c r="F22" s="54"/>
      <c r="G22" s="54"/>
      <c r="H22" s="54"/>
      <c r="I22" s="54"/>
    </row>
    <row r="23" spans="3:9" ht="12.75">
      <c r="C23" s="54" t="s">
        <v>27</v>
      </c>
      <c r="D23" s="54"/>
      <c r="E23" s="54"/>
      <c r="F23" s="54"/>
      <c r="G23" s="54"/>
      <c r="H23" s="54"/>
      <c r="I23" s="54"/>
    </row>
    <row r="24" spans="3:9" ht="6" customHeight="1" thickBot="1">
      <c r="C24" s="55"/>
      <c r="D24" s="55"/>
      <c r="E24" s="55"/>
      <c r="F24" s="55"/>
      <c r="G24" s="55"/>
      <c r="H24" s="55"/>
      <c r="I24" s="55"/>
    </row>
    <row r="25" spans="3:9" ht="51.75" customHeight="1" thickBot="1">
      <c r="C25" s="18" t="s">
        <v>28</v>
      </c>
      <c r="D25" s="19" t="s">
        <v>29</v>
      </c>
      <c r="E25" s="20" t="s">
        <v>30</v>
      </c>
      <c r="F25" s="20" t="s">
        <v>31</v>
      </c>
      <c r="G25" s="20" t="s">
        <v>32</v>
      </c>
      <c r="H25" s="20" t="s">
        <v>33</v>
      </c>
      <c r="I25" s="19" t="s">
        <v>34</v>
      </c>
    </row>
    <row r="26" spans="3:9" ht="13.5" customHeight="1" thickBot="1">
      <c r="C26" s="49" t="s">
        <v>35</v>
      </c>
      <c r="D26" s="50"/>
      <c r="E26" s="50"/>
      <c r="F26" s="50"/>
      <c r="G26" s="50"/>
      <c r="H26" s="50"/>
      <c r="I26" s="51"/>
    </row>
    <row r="27" spans="3:11" ht="13.5" customHeight="1" thickBot="1">
      <c r="C27" s="21" t="s">
        <v>36</v>
      </c>
      <c r="D27" s="22">
        <v>930352.2399999993</v>
      </c>
      <c r="E27" s="23"/>
      <c r="F27" s="23">
        <f>114175.76+299675.9</f>
        <v>413851.66000000003</v>
      </c>
      <c r="G27" s="23"/>
      <c r="H27" s="23">
        <f>+D27+E27-F27</f>
        <v>516500.57999999926</v>
      </c>
      <c r="I27" s="61" t="s">
        <v>37</v>
      </c>
      <c r="K27" s="24">
        <f>600168.49+27617.09+36357.33+85719.69</f>
        <v>749862.5999999999</v>
      </c>
    </row>
    <row r="28" spans="3:11" ht="13.5" customHeight="1" thickBot="1">
      <c r="C28" s="21" t="s">
        <v>38</v>
      </c>
      <c r="D28" s="22">
        <v>597499.9199999997</v>
      </c>
      <c r="E28" s="25">
        <f>-825.69-344.28</f>
        <v>-1169.97</v>
      </c>
      <c r="F28" s="25">
        <f>38866.01+8716.26+21988.12+164328.36</f>
        <v>233898.75</v>
      </c>
      <c r="G28" s="23"/>
      <c r="H28" s="23">
        <f>+D28+E28-F28</f>
        <v>362431.1999999997</v>
      </c>
      <c r="I28" s="62"/>
      <c r="K28" s="24">
        <f>310449.16-21703.09+35682.97+53700.09+14042.99</f>
        <v>392172.1199999999</v>
      </c>
    </row>
    <row r="29" spans="3:11" ht="13.5" customHeight="1" thickBot="1">
      <c r="C29" s="21" t="s">
        <v>39</v>
      </c>
      <c r="D29" s="22">
        <v>313294.93999999994</v>
      </c>
      <c r="E29" s="25"/>
      <c r="F29" s="25">
        <f>27959.13+108847.56</f>
        <v>136806.69</v>
      </c>
      <c r="G29" s="23"/>
      <c r="H29" s="23">
        <f>+D29+E29-F29</f>
        <v>176488.24999999994</v>
      </c>
      <c r="I29" s="62"/>
      <c r="K29" s="24">
        <f>7001.71+148629.19-11189.04+56060.47</f>
        <v>200502.33</v>
      </c>
    </row>
    <row r="30" spans="3:11" ht="13.5" customHeight="1" thickBot="1">
      <c r="C30" s="21" t="s">
        <v>40</v>
      </c>
      <c r="D30" s="22">
        <v>218067.72000000003</v>
      </c>
      <c r="E30" s="25">
        <v>-202.26</v>
      </c>
      <c r="F30" s="25">
        <f>935.74+23108.95+72538.93</f>
        <v>96583.62</v>
      </c>
      <c r="G30" s="23"/>
      <c r="H30" s="23">
        <f>+D30+E30-F30</f>
        <v>121281.84000000003</v>
      </c>
      <c r="I30" s="62"/>
      <c r="K30" s="24">
        <f>1734.39+47652.65-2907.12+7883.63+54613.32-3914.13+19410.06-267.11</f>
        <v>124205.68999999999</v>
      </c>
    </row>
    <row r="31" spans="3:11" ht="13.5" customHeight="1" thickBot="1">
      <c r="C31" s="21" t="s">
        <v>41</v>
      </c>
      <c r="D31" s="22">
        <v>15183.790000000008</v>
      </c>
      <c r="E31" s="25">
        <f>14280.78+5951.93+13561.09</f>
        <v>33793.8</v>
      </c>
      <c r="F31" s="25">
        <f>15402.08+7.51+2.72+-13.4+10586.03+20283.21</f>
        <v>46268.15</v>
      </c>
      <c r="G31" s="23">
        <f>+E31</f>
        <v>33793.8</v>
      </c>
      <c r="H31" s="23">
        <f>+D31+E31-F31</f>
        <v>2709.4400000000096</v>
      </c>
      <c r="I31" s="63"/>
      <c r="K31" s="11">
        <f>48.84+6790.24-1201.85+4140.12+2.03+136.88+16.2</f>
        <v>9932.46</v>
      </c>
    </row>
    <row r="32" spans="3:9" ht="13.5" customHeight="1" thickBot="1">
      <c r="C32" s="21" t="s">
        <v>42</v>
      </c>
      <c r="D32" s="26">
        <f>SUM(D27:D31)</f>
        <v>2074398.609999999</v>
      </c>
      <c r="E32" s="26">
        <f>SUM(E27:E31)</f>
        <v>32421.570000000003</v>
      </c>
      <c r="F32" s="26">
        <f>SUM(F27:F31)</f>
        <v>927408.8700000001</v>
      </c>
      <c r="G32" s="26">
        <f>SUM(G27:G31)</f>
        <v>33793.8</v>
      </c>
      <c r="H32" s="26">
        <f>SUM(H27:H31)</f>
        <v>1179411.309999999</v>
      </c>
      <c r="I32" s="21"/>
    </row>
    <row r="33" spans="3:9" ht="13.5" customHeight="1" thickBot="1">
      <c r="C33" s="52" t="s">
        <v>43</v>
      </c>
      <c r="D33" s="52"/>
      <c r="E33" s="52"/>
      <c r="F33" s="52"/>
      <c r="G33" s="52"/>
      <c r="H33" s="52"/>
      <c r="I33" s="52"/>
    </row>
    <row r="34" spans="3:9" ht="51" customHeight="1" thickBot="1">
      <c r="C34" s="27" t="s">
        <v>28</v>
      </c>
      <c r="D34" s="19" t="s">
        <v>29</v>
      </c>
      <c r="E34" s="20" t="s">
        <v>30</v>
      </c>
      <c r="F34" s="20" t="s">
        <v>31</v>
      </c>
      <c r="G34" s="20" t="s">
        <v>32</v>
      </c>
      <c r="H34" s="20" t="s">
        <v>33</v>
      </c>
      <c r="I34" s="28" t="s">
        <v>44</v>
      </c>
    </row>
    <row r="35" spans="3:11" ht="26.25" customHeight="1" thickBot="1">
      <c r="C35" s="18" t="s">
        <v>45</v>
      </c>
      <c r="D35" s="29">
        <v>662487.73</v>
      </c>
      <c r="E35" s="30">
        <v>2462658.16</v>
      </c>
      <c r="F35" s="30">
        <v>2330553.88</v>
      </c>
      <c r="G35" s="30">
        <f>+E35</f>
        <v>2462658.16</v>
      </c>
      <c r="H35" s="30">
        <f>+D35+E35-F35</f>
        <v>794592.0100000002</v>
      </c>
      <c r="I35" s="64" t="s">
        <v>46</v>
      </c>
      <c r="J35" s="31">
        <f>364229.99+42.37+126.44+20.98+106.67-D35</f>
        <v>-297961.28</v>
      </c>
      <c r="K35" s="31">
        <f>491259.88+1222.06+3956.31+725.43+5443.99+12.54+63.74-H35</f>
        <v>-291908.0600000003</v>
      </c>
    </row>
    <row r="36" spans="3:10" ht="14.25" customHeight="1" thickBot="1">
      <c r="C36" s="21" t="s">
        <v>47</v>
      </c>
      <c r="D36" s="22">
        <v>132062.25</v>
      </c>
      <c r="E36" s="23">
        <v>508825.37</v>
      </c>
      <c r="F36" s="23">
        <v>478851.55</v>
      </c>
      <c r="G36" s="30">
        <v>134953.09</v>
      </c>
      <c r="H36" s="30">
        <f aca="true" t="shared" si="0" ref="H36:H45">+D36+E36-F36</f>
        <v>162036.07</v>
      </c>
      <c r="I36" s="65"/>
      <c r="J36" s="31"/>
    </row>
    <row r="37" spans="3:9" ht="13.5" customHeight="1" thickBot="1">
      <c r="C37" s="27" t="s">
        <v>48</v>
      </c>
      <c r="D37" s="32">
        <v>14563.650000000234</v>
      </c>
      <c r="E37" s="23"/>
      <c r="F37" s="23">
        <v>824.14</v>
      </c>
      <c r="G37" s="30"/>
      <c r="H37" s="30">
        <f t="shared" si="0"/>
        <v>13739.510000000235</v>
      </c>
      <c r="I37" s="33"/>
    </row>
    <row r="38" spans="3:9" ht="12.75" customHeight="1" thickBot="1">
      <c r="C38" s="21" t="s">
        <v>49</v>
      </c>
      <c r="D38" s="22">
        <v>78332.72000000003</v>
      </c>
      <c r="E38" s="23">
        <v>282320.2</v>
      </c>
      <c r="F38" s="23">
        <v>268522.27</v>
      </c>
      <c r="G38" s="30">
        <f>+E38</f>
        <v>282320.2</v>
      </c>
      <c r="H38" s="30">
        <f t="shared" si="0"/>
        <v>92130.65000000002</v>
      </c>
      <c r="I38" s="33" t="s">
        <v>50</v>
      </c>
    </row>
    <row r="39" spans="3:11" ht="26.25" customHeight="1" thickBot="1">
      <c r="C39" s="21" t="s">
        <v>51</v>
      </c>
      <c r="D39" s="22">
        <v>145877.48000000004</v>
      </c>
      <c r="E39" s="23">
        <v>410830.29</v>
      </c>
      <c r="F39" s="23">
        <v>446490.35</v>
      </c>
      <c r="G39" s="30">
        <v>407735.6</v>
      </c>
      <c r="H39" s="30">
        <f t="shared" si="0"/>
        <v>110217.42000000004</v>
      </c>
      <c r="I39" s="34" t="s">
        <v>52</v>
      </c>
      <c r="J39" s="11">
        <f>30887.79+46646.94</f>
        <v>77534.73000000001</v>
      </c>
      <c r="K39" s="24">
        <f>58785.8+22064.89+25567.57</f>
        <v>106418.26000000001</v>
      </c>
    </row>
    <row r="40" spans="3:9" ht="27" customHeight="1" thickBot="1">
      <c r="C40" s="21" t="s">
        <v>53</v>
      </c>
      <c r="D40" s="22">
        <v>6934.510000000006</v>
      </c>
      <c r="E40" s="25">
        <v>25886.08</v>
      </c>
      <c r="F40" s="25">
        <v>24727.57</v>
      </c>
      <c r="G40" s="30">
        <v>16543.21</v>
      </c>
      <c r="H40" s="30">
        <f t="shared" si="0"/>
        <v>8093.020000000011</v>
      </c>
      <c r="I40" s="34" t="s">
        <v>54</v>
      </c>
    </row>
    <row r="41" spans="3:9" ht="13.5" customHeight="1" thickBot="1">
      <c r="C41" s="27" t="s">
        <v>55</v>
      </c>
      <c r="D41" s="22">
        <v>86160.59000000003</v>
      </c>
      <c r="E41" s="25">
        <v>61567.46</v>
      </c>
      <c r="F41" s="25">
        <v>82005.5</v>
      </c>
      <c r="G41" s="30">
        <f>+E41</f>
        <v>61567.46</v>
      </c>
      <c r="H41" s="30">
        <f t="shared" si="0"/>
        <v>65722.55000000002</v>
      </c>
      <c r="I41" s="33"/>
    </row>
    <row r="42" spans="3:9" ht="13.5" customHeight="1" thickBot="1">
      <c r="C42" s="21" t="s">
        <v>56</v>
      </c>
      <c r="D42" s="35">
        <v>20371.689999999988</v>
      </c>
      <c r="E42" s="25">
        <v>75809.35</v>
      </c>
      <c r="F42" s="25">
        <v>72064.66</v>
      </c>
      <c r="G42" s="30">
        <v>70725.6</v>
      </c>
      <c r="H42" s="30">
        <f t="shared" si="0"/>
        <v>24116.37999999999</v>
      </c>
      <c r="I42" s="34" t="s">
        <v>57</v>
      </c>
    </row>
    <row r="43" spans="3:9" ht="13.5" customHeight="1" thickBot="1">
      <c r="C43" s="21" t="s">
        <v>58</v>
      </c>
      <c r="D43" s="35">
        <v>24906.379999999976</v>
      </c>
      <c r="E43" s="25">
        <f>99168.49+24656.76</f>
        <v>123825.25</v>
      </c>
      <c r="F43" s="25">
        <f>7.92+93978.55+1.55+23266.97</f>
        <v>117254.99</v>
      </c>
      <c r="G43" s="30">
        <f>+E43</f>
        <v>123825.25</v>
      </c>
      <c r="H43" s="30">
        <f t="shared" si="0"/>
        <v>31476.63999999997</v>
      </c>
      <c r="I43" s="34" t="s">
        <v>59</v>
      </c>
    </row>
    <row r="44" spans="3:11" ht="13.5" customHeight="1" thickBot="1">
      <c r="C44" s="27" t="s">
        <v>60</v>
      </c>
      <c r="D44" s="35">
        <v>56052.210000000036</v>
      </c>
      <c r="E44" s="25">
        <v>3606.33</v>
      </c>
      <c r="F44" s="25">
        <f>1451.34+7151.07-4662.71</f>
        <v>3939.7</v>
      </c>
      <c r="G44" s="30">
        <f>+E44</f>
        <v>3606.33</v>
      </c>
      <c r="H44" s="30">
        <f t="shared" si="0"/>
        <v>55718.84000000004</v>
      </c>
      <c r="I44" s="34"/>
      <c r="J44" s="11">
        <f>4942.25+9857.13</f>
        <v>14799.38</v>
      </c>
      <c r="K44" s="11">
        <f>20859.63+41747.69</f>
        <v>62607.32000000001</v>
      </c>
    </row>
    <row r="45" spans="3:9" ht="13.5" customHeight="1" hidden="1" thickBot="1">
      <c r="C45" s="21" t="s">
        <v>61</v>
      </c>
      <c r="D45" s="22">
        <v>0</v>
      </c>
      <c r="E45" s="25"/>
      <c r="F45" s="25"/>
      <c r="G45" s="30"/>
      <c r="H45" s="30">
        <f t="shared" si="0"/>
        <v>0</v>
      </c>
      <c r="I45" s="34"/>
    </row>
    <row r="46" spans="3:9" s="37" customFormat="1" ht="13.5" customHeight="1" thickBot="1">
      <c r="C46" s="21" t="s">
        <v>42</v>
      </c>
      <c r="D46" s="26">
        <f>SUM(D35:D45)</f>
        <v>1227749.2100000002</v>
      </c>
      <c r="E46" s="26">
        <f>SUM(E35:E45)</f>
        <v>3955328.4900000007</v>
      </c>
      <c r="F46" s="26">
        <f>SUM(F35:F45)</f>
        <v>3825234.6100000003</v>
      </c>
      <c r="G46" s="26">
        <f>SUM(G35:G45)</f>
        <v>3563934.9000000004</v>
      </c>
      <c r="H46" s="26">
        <f>SUM(H35:H45)</f>
        <v>1357843.0900000005</v>
      </c>
      <c r="I46" s="36"/>
    </row>
    <row r="47" spans="3:9" ht="13.5" customHeight="1" thickBot="1">
      <c r="C47" s="56" t="s">
        <v>62</v>
      </c>
      <c r="D47" s="56"/>
      <c r="E47" s="56"/>
      <c r="F47" s="56"/>
      <c r="G47" s="56"/>
      <c r="H47" s="56"/>
      <c r="I47" s="56"/>
    </row>
    <row r="48" spans="3:9" ht="30.75" customHeight="1" thickBot="1">
      <c r="C48" s="38" t="s">
        <v>63</v>
      </c>
      <c r="D48" s="60" t="s">
        <v>64</v>
      </c>
      <c r="E48" s="60"/>
      <c r="F48" s="60"/>
      <c r="G48" s="60"/>
      <c r="H48" s="60"/>
      <c r="I48" s="39" t="s">
        <v>65</v>
      </c>
    </row>
    <row r="49" spans="3:9" ht="30.75" customHeight="1" thickBot="1">
      <c r="C49" s="38" t="s">
        <v>66</v>
      </c>
      <c r="D49" s="57" t="s">
        <v>67</v>
      </c>
      <c r="E49" s="58"/>
      <c r="F49" s="58"/>
      <c r="G49" s="58"/>
      <c r="H49" s="59"/>
      <c r="I49" s="40" t="s">
        <v>66</v>
      </c>
    </row>
    <row r="50" spans="3:8" ht="17.25" customHeight="1">
      <c r="C50" s="41" t="s">
        <v>68</v>
      </c>
      <c r="D50" s="41"/>
      <c r="E50" s="41"/>
      <c r="F50" s="41"/>
      <c r="G50" s="41"/>
      <c r="H50" s="42">
        <f>+H32+H46</f>
        <v>2537254.3999999994</v>
      </c>
    </row>
    <row r="51" spans="3:8" ht="12" customHeight="1">
      <c r="C51" s="44" t="s">
        <v>69</v>
      </c>
      <c r="D51" s="44"/>
      <c r="F51" s="45"/>
      <c r="G51" s="45"/>
      <c r="H51" s="45"/>
    </row>
    <row r="52" ht="12.75" customHeight="1" hidden="1">
      <c r="C52" s="46" t="s">
        <v>70</v>
      </c>
    </row>
    <row r="53" spans="3:8" ht="12.75">
      <c r="C53" s="11"/>
      <c r="D53" s="11"/>
      <c r="E53" s="11"/>
      <c r="F53" s="11"/>
      <c r="G53" s="11"/>
      <c r="H53" s="11"/>
    </row>
    <row r="54" spans="4:8" ht="12.75">
      <c r="D54" s="47"/>
      <c r="E54" s="47"/>
      <c r="F54" s="47"/>
      <c r="G54" s="47"/>
      <c r="H54" s="47"/>
    </row>
    <row r="55" spans="4:8" ht="12.75" hidden="1">
      <c r="D55" s="48"/>
      <c r="H55" s="43">
        <f>145877.48+662487.73+20371.69+78332.72+6934.51+35775.08+20277.13+132062.25+14563.65+86160.59+29.82+20221+5.86+4649.7</f>
        <v>1227749.21</v>
      </c>
    </row>
    <row r="56" ht="12.75" hidden="1">
      <c r="H56" s="47">
        <f>+H55-H46</f>
        <v>-130093.88000000059</v>
      </c>
    </row>
    <row r="57" spans="3:7" ht="12.75">
      <c r="C57" s="43" t="s">
        <v>71</v>
      </c>
      <c r="E57" s="47">
        <f>+E46+E32+5580+26376.2</f>
        <v>4019706.2600000007</v>
      </c>
      <c r="F57" s="47"/>
      <c r="G57" s="47">
        <f>+G46+G32</f>
        <v>3597728.7</v>
      </c>
    </row>
  </sheetData>
  <sheetProtection/>
  <mergeCells count="11">
    <mergeCell ref="C47:I47"/>
    <mergeCell ref="D49:H49"/>
    <mergeCell ref="D48:H48"/>
    <mergeCell ref="I27:I31"/>
    <mergeCell ref="I35:I36"/>
    <mergeCell ref="C26:I26"/>
    <mergeCell ref="C33:I33"/>
    <mergeCell ref="C21:I21"/>
    <mergeCell ref="C22:I22"/>
    <mergeCell ref="C23:I23"/>
    <mergeCell ref="C24:I24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3"/>
  <sheetViews>
    <sheetView zoomScaleSheetLayoutView="120" zoomScalePageLayoutView="0" workbookViewId="0" topLeftCell="A14">
      <selection activeCell="H17" sqref="H17"/>
    </sheetView>
  </sheetViews>
  <sheetFormatPr defaultColWidth="9.140625" defaultRowHeight="15"/>
  <cols>
    <col min="1" max="1" width="4.57421875" style="0" customWidth="1"/>
    <col min="2" max="2" width="12.421875" style="0" customWidth="1"/>
    <col min="3" max="3" width="13.28125" style="0" hidden="1" customWidth="1"/>
    <col min="4" max="4" width="12.140625" style="0" customWidth="1"/>
    <col min="5" max="5" width="13.57421875" style="0" customWidth="1"/>
    <col min="6" max="6" width="13.28125" style="0" customWidth="1"/>
    <col min="7" max="7" width="14.28125" style="0" customWidth="1"/>
    <col min="8" max="9" width="15.140625" style="0" customWidth="1"/>
  </cols>
  <sheetData>
    <row r="13" spans="1:9" ht="15">
      <c r="A13" s="66" t="s">
        <v>0</v>
      </c>
      <c r="B13" s="66"/>
      <c r="C13" s="66"/>
      <c r="D13" s="66"/>
      <c r="E13" s="66"/>
      <c r="F13" s="66"/>
      <c r="G13" s="66"/>
      <c r="H13" s="66"/>
      <c r="I13" s="66"/>
    </row>
    <row r="14" spans="1:9" ht="15">
      <c r="A14" s="66" t="s">
        <v>1</v>
      </c>
      <c r="B14" s="66"/>
      <c r="C14" s="66"/>
      <c r="D14" s="66"/>
      <c r="E14" s="66"/>
      <c r="F14" s="66"/>
      <c r="G14" s="66"/>
      <c r="H14" s="66"/>
      <c r="I14" s="66"/>
    </row>
    <row r="15" spans="1:9" ht="15">
      <c r="A15" s="66" t="s">
        <v>2</v>
      </c>
      <c r="B15" s="66"/>
      <c r="C15" s="66"/>
      <c r="D15" s="66"/>
      <c r="E15" s="66"/>
      <c r="F15" s="66"/>
      <c r="G15" s="66"/>
      <c r="H15" s="66"/>
      <c r="I15" s="66"/>
    </row>
    <row r="16" spans="1:9" ht="60">
      <c r="A16" s="1" t="s">
        <v>3</v>
      </c>
      <c r="B16" s="1" t="s">
        <v>4</v>
      </c>
      <c r="C16" s="1" t="s">
        <v>5</v>
      </c>
      <c r="D16" s="1" t="s">
        <v>6</v>
      </c>
      <c r="E16" s="1" t="s">
        <v>7</v>
      </c>
      <c r="F16" s="2" t="s">
        <v>8</v>
      </c>
      <c r="G16" s="2" t="s">
        <v>9</v>
      </c>
      <c r="H16" s="1" t="s">
        <v>10</v>
      </c>
      <c r="I16" s="1" t="s">
        <v>11</v>
      </c>
    </row>
    <row r="17" spans="1:9" ht="15">
      <c r="A17" s="3" t="s">
        <v>12</v>
      </c>
      <c r="B17" s="4">
        <v>74.7619</v>
      </c>
      <c r="C17" s="4"/>
      <c r="D17" s="4">
        <v>508.82537</v>
      </c>
      <c r="E17" s="4">
        <v>478.85155</v>
      </c>
      <c r="F17" s="4">
        <f>(26376.2+5580)/1000</f>
        <v>31.9562</v>
      </c>
      <c r="G17" s="4">
        <v>134.95309</v>
      </c>
      <c r="H17" s="5">
        <v>162.03607</v>
      </c>
      <c r="I17" s="5">
        <f>B17+D17+F17-G17</f>
        <v>480.59038</v>
      </c>
    </row>
    <row r="19" ht="15">
      <c r="A19" t="s">
        <v>23</v>
      </c>
    </row>
    <row r="20" spans="1:7" ht="15">
      <c r="A20" s="6" t="s">
        <v>13</v>
      </c>
      <c r="B20" s="7"/>
      <c r="C20" s="7"/>
      <c r="D20" s="7"/>
      <c r="E20" s="7"/>
      <c r="F20" s="7"/>
      <c r="G20" s="7"/>
    </row>
    <row r="21" spans="1:7" ht="15">
      <c r="A21" s="8" t="s">
        <v>14</v>
      </c>
      <c r="B21" s="7"/>
      <c r="C21" s="7"/>
      <c r="D21" s="7"/>
      <c r="E21" s="7"/>
      <c r="F21" s="7"/>
      <c r="G21" s="7"/>
    </row>
    <row r="22" spans="1:7" ht="15">
      <c r="A22" s="6" t="s">
        <v>15</v>
      </c>
      <c r="B22" s="7"/>
      <c r="C22" s="7"/>
      <c r="D22" s="7"/>
      <c r="E22" s="7"/>
      <c r="F22" s="7"/>
      <c r="G22" s="7"/>
    </row>
    <row r="23" spans="1:7" ht="15">
      <c r="A23" s="6" t="s">
        <v>16</v>
      </c>
      <c r="B23" s="7"/>
      <c r="C23" s="7"/>
      <c r="D23" s="7"/>
      <c r="E23" s="7"/>
      <c r="F23" s="7"/>
      <c r="G23" s="7"/>
    </row>
    <row r="24" spans="1:7" ht="15">
      <c r="A24" s="6" t="s">
        <v>17</v>
      </c>
      <c r="B24" s="7"/>
      <c r="C24" s="7"/>
      <c r="D24" s="7"/>
      <c r="E24" s="7"/>
      <c r="F24" s="7"/>
      <c r="G24" s="7"/>
    </row>
    <row r="25" spans="1:7" ht="15">
      <c r="A25" s="6" t="s">
        <v>18</v>
      </c>
      <c r="B25" s="7"/>
      <c r="C25" s="7"/>
      <c r="D25" s="7"/>
      <c r="E25" s="7"/>
      <c r="F25" s="7"/>
      <c r="G25" s="7"/>
    </row>
    <row r="26" spans="1:7" ht="15">
      <c r="A26" s="6" t="s">
        <v>19</v>
      </c>
      <c r="B26" s="7"/>
      <c r="C26" s="7"/>
      <c r="D26" s="7"/>
      <c r="E26" s="7"/>
      <c r="F26" s="7"/>
      <c r="G26" s="7"/>
    </row>
    <row r="27" spans="1:7" ht="15">
      <c r="A27" s="6" t="s">
        <v>20</v>
      </c>
      <c r="B27" s="7"/>
      <c r="C27" s="7"/>
      <c r="D27" s="7"/>
      <c r="E27" s="7"/>
      <c r="F27" s="7"/>
      <c r="G27" s="7"/>
    </row>
    <row r="28" spans="1:7" ht="15">
      <c r="A28" s="6" t="s">
        <v>21</v>
      </c>
      <c r="B28" s="7"/>
      <c r="C28" s="7"/>
      <c r="D28" s="7"/>
      <c r="E28" s="7"/>
      <c r="F28" s="7"/>
      <c r="G28" s="7"/>
    </row>
    <row r="29" spans="1:7" ht="15">
      <c r="A29" s="6" t="s">
        <v>22</v>
      </c>
      <c r="B29" s="7"/>
      <c r="C29" s="7"/>
      <c r="D29" s="7"/>
      <c r="E29" s="7"/>
      <c r="F29" s="7"/>
      <c r="G29" s="7"/>
    </row>
    <row r="30" spans="1:7" ht="15">
      <c r="A30" s="6"/>
      <c r="B30" s="7"/>
      <c r="C30" s="7"/>
      <c r="D30" s="7"/>
      <c r="E30" s="7"/>
      <c r="F30" s="7"/>
      <c r="G30" s="7"/>
    </row>
    <row r="31" ht="15">
      <c r="A31" s="9"/>
    </row>
    <row r="32" ht="15">
      <c r="A32" s="9"/>
    </row>
    <row r="33" ht="15">
      <c r="A33" s="9"/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Депозитарно-Клиринговая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dcterms:created xsi:type="dcterms:W3CDTF">2020-03-06T19:00:19Z</dcterms:created>
  <dcterms:modified xsi:type="dcterms:W3CDTF">2020-03-12T09:15:05Z</dcterms:modified>
  <cp:category/>
  <cp:version/>
  <cp:contentType/>
  <cp:contentStatus/>
</cp:coreProperties>
</file>