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олодцова 13 (2)" sheetId="1" r:id="rId1"/>
    <sheet name="Молодцова 13" sheetId="2" r:id="rId2"/>
  </sheets>
  <definedNames>
    <definedName name="_xlnm.Print_Area" localSheetId="0">'Молодцова 13 (2)'!$A$1:$I$56</definedName>
  </definedNames>
  <calcPr fullCalcOnLoad="1"/>
</workbook>
</file>

<file path=xl/sharedStrings.xml><?xml version="1.0" encoding="utf-8"?>
<sst xmlns="http://schemas.openxmlformats.org/spreadsheetml/2006/main" count="81" uniqueCount="74">
  <si>
    <t>ОТЧЕТ</t>
  </si>
  <si>
    <t>по выполнению плана текущего ремонта жилого дома</t>
  </si>
  <si>
    <t>№ 13 по ул. Молодцова с 01.01.201г.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</si>
  <si>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</si>
  <si>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</si>
  <si>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</si>
  <si>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</si>
  <si>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</si>
  <si>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</si>
  <si>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</si>
  <si>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</si>
  <si>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</si>
  <si>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</si>
  <si>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- 2.90 т.р.</t>
  </si>
  <si>
    <t>ремонт ЦО - 0.24 т.р.</t>
  </si>
  <si>
    <t>установка дверцы к почтовому ящику - 0.23 т.р.</t>
  </si>
  <si>
    <t>ремонт мягкой кровли - 7.54 т.р.</t>
  </si>
  <si>
    <t>окраска дверей и ограждений - 3.29 т.р.</t>
  </si>
  <si>
    <t>ремонт площадки перед входом - 0.76 т.р.</t>
  </si>
  <si>
    <t>установка скамейки - 0.57 т.р.</t>
  </si>
  <si>
    <t>аварийное обслуживание - 5.59 т.р.</t>
  </si>
  <si>
    <t>расходный инвентарь - 1.22 т.р.</t>
  </si>
  <si>
    <t>установка обоймы ремонтной на трубе стояка ГВС - 1.38 т.р.</t>
  </si>
  <si>
    <t>ремонт лифта - 39.09 т.р.</t>
  </si>
  <si>
    <t>замена стояков ХВС, ГВС - 1304.12 т.р.</t>
  </si>
  <si>
    <t>изготовление и установка новых дверей для мусоросборников - 85.0 т.р.</t>
  </si>
  <si>
    <t>обследование подвала МКД к отопительному сезону - 2.25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</si>
  <si>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1454.18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</si>
  <si>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</si>
  <si>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</si>
  <si>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</si>
  <si>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Молодцова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</si>
  <si>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</si>
  <si>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</si>
  <si>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</si>
  <si>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</si>
  <si>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</si>
  <si>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</si>
  <si>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</si>
  <si>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</si>
  <si>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</si>
  <si>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</si>
  <si>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</si>
  <si>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</si>
  <si>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</si>
  <si>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</si>
  <si>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</si>
  <si>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</si>
  <si>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</si>
  <si>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</si>
  <si>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Н/2008-20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</si>
  <si>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</si>
  <si>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</si>
  <si>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</si>
  <si>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</si>
  <si>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</si>
  <si>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</si>
  <si>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</si>
  <si>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</si>
  <si>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</si>
  <si>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</si>
  <si>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</si>
  <si>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 под и лифт</t>
  </si>
  <si>
    <t>ООО "ПСК"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</si>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</sst>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4" fillId="0" borderId="0" xfId="72" applyFont="1" applyFill="1">
      <alignment/>
      <protection/>
    </xf>
    <xf numFmtId="0" fontId="22" fillId="0" borderId="0" xfId="72" applyFill="1">
      <alignment/>
      <protection/>
    </xf>
    <xf numFmtId="0" fontId="25" fillId="0" borderId="11" xfId="72" applyFont="1" applyFill="1" applyBorder="1" applyAlignment="1">
      <alignment horizontal="center"/>
      <protection/>
    </xf>
    <xf numFmtId="0" fontId="25" fillId="0" borderId="12" xfId="72" applyFont="1" applyFill="1" applyBorder="1" applyAlignment="1">
      <alignment horizontal="center"/>
      <protection/>
    </xf>
    <xf numFmtId="0" fontId="24" fillId="0" borderId="12" xfId="72" applyFont="1" applyFill="1" applyBorder="1">
      <alignment/>
      <protection/>
    </xf>
    <xf numFmtId="0" fontId="24" fillId="0" borderId="13" xfId="72" applyFont="1" applyFill="1" applyBorder="1">
      <alignment/>
      <protection/>
    </xf>
    <xf numFmtId="0" fontId="25" fillId="0" borderId="0" xfId="72" applyFont="1" applyFill="1" applyAlignment="1">
      <alignment horizontal="center"/>
      <protection/>
    </xf>
    <xf numFmtId="0" fontId="24" fillId="0" borderId="0" xfId="72" applyFont="1" applyFill="1" applyBorder="1">
      <alignment/>
      <protection/>
    </xf>
    <xf numFmtId="0" fontId="26" fillId="0" borderId="0" xfId="72" applyFont="1" applyFill="1" applyBorder="1" applyAlignment="1">
      <alignment horizontal="center"/>
      <protection/>
    </xf>
    <xf numFmtId="0" fontId="27" fillId="0" borderId="0" xfId="72" applyFont="1" applyFill="1" applyBorder="1" applyAlignment="1">
      <alignment horizontal="center"/>
      <protection/>
    </xf>
    <xf numFmtId="0" fontId="27" fillId="0" borderId="14" xfId="72" applyFont="1" applyFill="1" applyBorder="1" applyAlignment="1">
      <alignment horizontal="center"/>
      <protection/>
    </xf>
    <xf numFmtId="0" fontId="28" fillId="0" borderId="15" xfId="72" applyFont="1" applyFill="1" applyBorder="1" applyAlignment="1">
      <alignment horizontal="center" vertical="top" wrapText="1"/>
      <protection/>
    </xf>
    <xf numFmtId="0" fontId="28" fillId="0" borderId="13" xfId="72" applyFont="1" applyFill="1" applyBorder="1" applyAlignment="1">
      <alignment horizontal="center" vertical="top" wrapText="1"/>
      <protection/>
    </xf>
    <xf numFmtId="0" fontId="29" fillId="0" borderId="13" xfId="72" applyFont="1" applyFill="1" applyBorder="1" applyAlignment="1">
      <alignment horizontal="center" vertical="top" wrapText="1"/>
      <protection/>
    </xf>
    <xf numFmtId="0" fontId="28" fillId="0" borderId="11" xfId="72" applyFont="1" applyFill="1" applyBorder="1" applyAlignment="1">
      <alignment horizontal="center" vertical="top" wrapText="1"/>
      <protection/>
    </xf>
    <xf numFmtId="0" fontId="28" fillId="0" borderId="12" xfId="72" applyFont="1" applyFill="1" applyBorder="1" applyAlignment="1">
      <alignment horizontal="center" vertical="top" wrapText="1"/>
      <protection/>
    </xf>
    <xf numFmtId="0" fontId="28" fillId="0" borderId="16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4" fontId="31" fillId="0" borderId="18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2" fontId="22" fillId="0" borderId="0" xfId="72" applyNumberFormat="1" applyFill="1">
      <alignment/>
      <protection/>
    </xf>
    <xf numFmtId="4" fontId="30" fillId="0" borderId="18" xfId="72" applyNumberFormat="1" applyFont="1" applyFill="1" applyBorder="1" applyAlignment="1">
      <alignment vertical="top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4" fontId="25" fillId="0" borderId="18" xfId="72" applyNumberFormat="1" applyFont="1" applyFill="1" applyBorder="1" applyAlignment="1">
      <alignment vertical="top" wrapText="1"/>
      <protection/>
    </xf>
    <xf numFmtId="0" fontId="32" fillId="0" borderId="17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8" fillId="0" borderId="17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horizontal="center" vertical="top" wrapText="1"/>
      <protection/>
    </xf>
    <xf numFmtId="4" fontId="30" fillId="0" borderId="13" xfId="72" applyNumberFormat="1" applyFont="1" applyFill="1" applyBorder="1" applyAlignment="1">
      <alignment horizontal="right" vertical="top" wrapText="1"/>
      <protection/>
    </xf>
    <xf numFmtId="4" fontId="31" fillId="0" borderId="13" xfId="72" applyNumberFormat="1" applyFont="1" applyFill="1" applyBorder="1" applyAlignment="1">
      <alignment vertical="top" wrapText="1"/>
      <protection/>
    </xf>
    <xf numFmtId="0" fontId="33" fillId="0" borderId="19" xfId="72" applyFont="1" applyFill="1" applyBorder="1" applyAlignment="1">
      <alignment horizontal="center" vertical="center" wrapText="1"/>
      <protection/>
    </xf>
    <xf numFmtId="4" fontId="22" fillId="0" borderId="0" xfId="72" applyNumberFormat="1" applyFill="1">
      <alignment/>
      <protection/>
    </xf>
    <xf numFmtId="0" fontId="34" fillId="0" borderId="17" xfId="72" applyFont="1" applyFill="1" applyBorder="1" applyAlignment="1">
      <alignment horizontal="center" vertical="center" wrapText="1"/>
      <protection/>
    </xf>
    <xf numFmtId="4" fontId="33" fillId="0" borderId="18" xfId="72" applyNumberFormat="1" applyFont="1" applyFill="1" applyBorder="1" applyAlignment="1">
      <alignment horizontal="right" vertical="top" wrapText="1"/>
      <protection/>
    </xf>
    <xf numFmtId="0" fontId="35" fillId="0" borderId="18" xfId="72" applyFont="1" applyFill="1" applyBorder="1" applyAlignment="1">
      <alignment horizontal="center" vertical="top" wrapText="1"/>
      <protection/>
    </xf>
    <xf numFmtId="4" fontId="31" fillId="0" borderId="18" xfId="72" applyNumberFormat="1" applyFont="1" applyFill="1" applyBorder="1" applyAlignment="1">
      <alignment horizontal="right" vertical="top" wrapText="1"/>
      <protection/>
    </xf>
    <xf numFmtId="0" fontId="30" fillId="0" borderId="18" xfId="72" applyFont="1" applyFill="1" applyBorder="1" applyAlignment="1">
      <alignment horizontal="center" vertical="top" wrapText="1"/>
      <protection/>
    </xf>
    <xf numFmtId="0" fontId="30" fillId="0" borderId="18" xfId="72" applyFont="1" applyFill="1" applyBorder="1" applyAlignment="1">
      <alignment horizontal="right" vertical="top" wrapText="1"/>
      <protection/>
    </xf>
    <xf numFmtId="0" fontId="25" fillId="0" borderId="18" xfId="72" applyFont="1" applyFill="1" applyBorder="1" applyAlignment="1">
      <alignment horizontal="center" vertical="top" wrapText="1"/>
      <protection/>
    </xf>
    <xf numFmtId="0" fontId="22" fillId="0" borderId="0" xfId="72" applyFont="1" applyFill="1">
      <alignment/>
      <protection/>
    </xf>
    <xf numFmtId="0" fontId="25" fillId="0" borderId="21" xfId="72" applyFont="1" applyFill="1" applyBorder="1" applyAlignment="1">
      <alignment horizontal="center" vertical="top" wrapText="1"/>
      <protection/>
    </xf>
    <xf numFmtId="0" fontId="25" fillId="0" borderId="11" xfId="72" applyFont="1" applyFill="1" applyBorder="1" applyAlignment="1">
      <alignment horizontal="center" vertical="center" wrapText="1"/>
      <protection/>
    </xf>
    <xf numFmtId="4" fontId="30" fillId="0" borderId="10" xfId="72" applyNumberFormat="1" applyFont="1" applyFill="1" applyBorder="1" applyAlignment="1">
      <alignment horizontal="center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0" fontId="36" fillId="0" borderId="0" xfId="72" applyFont="1" applyFill="1">
      <alignment/>
      <protection/>
    </xf>
    <xf numFmtId="4" fontId="37" fillId="0" borderId="0" xfId="72" applyNumberFormat="1" applyFont="1" applyFill="1">
      <alignment/>
      <protection/>
    </xf>
    <xf numFmtId="0" fontId="30" fillId="0" borderId="0" xfId="72" applyFont="1" applyFill="1">
      <alignment/>
      <protection/>
    </xf>
    <xf numFmtId="0" fontId="38" fillId="0" borderId="0" xfId="72" applyFont="1" applyFill="1">
      <alignment/>
      <protection/>
    </xf>
    <xf numFmtId="0" fontId="33" fillId="0" borderId="0" xfId="72" applyFont="1" applyFill="1">
      <alignment/>
      <protection/>
    </xf>
    <xf numFmtId="4" fontId="30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tabSelected="1" view="pageBreakPreview" zoomScaleSheetLayoutView="100" workbookViewId="0" topLeftCell="C20">
      <selection activeCell="G33" sqref="G33"/>
    </sheetView>
  </sheetViews>
  <sheetFormatPr defaultColWidth="9.140625" defaultRowHeight="15"/>
  <cols>
    <col min="1" max="1" width="3.421875" style="13" hidden="1" customWidth="1"/>
    <col min="2" max="2" width="9.140625" style="13" hidden="1" customWidth="1"/>
    <col min="3" max="3" width="29.00390625" style="60" customWidth="1"/>
    <col min="4" max="4" width="13.7109375" style="60" customWidth="1"/>
    <col min="5" max="5" width="11.8515625" style="60" customWidth="1"/>
    <col min="6" max="6" width="13.28125" style="60" customWidth="1"/>
    <col min="7" max="7" width="11.8515625" style="60" customWidth="1"/>
    <col min="8" max="8" width="13.421875" style="60" customWidth="1"/>
    <col min="9" max="9" width="24.00390625" style="60" customWidth="1"/>
    <col min="10" max="10" width="10.140625" style="13" hidden="1" customWidth="1"/>
    <col min="11" max="11" width="9.57421875" style="13" hidden="1" customWidth="1"/>
    <col min="12" max="16384" width="9.140625" style="13" customWidth="1"/>
  </cols>
  <sheetData>
    <row r="1" spans="3:9" ht="12.75" customHeight="1" hidden="1">
      <c r="C1" s="12"/>
      <c r="D1" s="12"/>
      <c r="E1" s="12"/>
      <c r="F1" s="12"/>
      <c r="G1" s="12"/>
      <c r="H1" s="12"/>
      <c r="I1" s="12"/>
    </row>
    <row r="2" spans="3:9" ht="13.5" customHeight="1" hidden="1" thickBot="1">
      <c r="C2" s="12"/>
      <c r="D2" s="12"/>
      <c r="E2" s="12" t="s">
        <v>28</v>
      </c>
      <c r="F2" s="12"/>
      <c r="G2" s="12"/>
      <c r="H2" s="12"/>
      <c r="I2" s="12"/>
    </row>
    <row r="3" spans="3:9" ht="13.5" customHeight="1" hidden="1" thickBot="1">
      <c r="C3" s="14"/>
      <c r="D3" s="15"/>
      <c r="E3" s="16"/>
      <c r="F3" s="16"/>
      <c r="G3" s="16"/>
      <c r="H3" s="16"/>
      <c r="I3" s="17"/>
    </row>
    <row r="4" spans="3:9" ht="12.75" customHeight="1" hidden="1">
      <c r="C4" s="18"/>
      <c r="D4" s="18"/>
      <c r="E4" s="19"/>
      <c r="F4" s="19"/>
      <c r="G4" s="19"/>
      <c r="H4" s="19"/>
      <c r="I4" s="19"/>
    </row>
    <row r="5" spans="3:9" ht="12.75" customHeight="1">
      <c r="C5" s="18"/>
      <c r="D5" s="18"/>
      <c r="E5" s="19"/>
      <c r="F5" s="19"/>
      <c r="G5" s="19"/>
      <c r="H5" s="19"/>
      <c r="I5" s="19"/>
    </row>
    <row r="6" spans="3:9" ht="12.75" customHeight="1">
      <c r="C6" s="18"/>
      <c r="D6" s="18"/>
      <c r="E6" s="19"/>
      <c r="F6" s="19"/>
      <c r="G6" s="19"/>
      <c r="H6" s="19"/>
      <c r="I6" s="19"/>
    </row>
    <row r="7" spans="3:9" ht="12.75" customHeight="1">
      <c r="C7" s="18"/>
      <c r="D7" s="18"/>
      <c r="E7" s="19"/>
      <c r="F7" s="19"/>
      <c r="G7" s="19"/>
      <c r="H7" s="19"/>
      <c r="I7" s="19"/>
    </row>
    <row r="8" spans="3:9" ht="12.75" customHeight="1">
      <c r="C8" s="18"/>
      <c r="D8" s="18"/>
      <c r="E8" s="19"/>
      <c r="F8" s="19"/>
      <c r="G8" s="19"/>
      <c r="H8" s="19"/>
      <c r="I8" s="19"/>
    </row>
    <row r="9" spans="3:9" ht="12.75" customHeight="1">
      <c r="C9" s="18"/>
      <c r="D9" s="18"/>
      <c r="E9" s="19"/>
      <c r="F9" s="19"/>
      <c r="G9" s="19"/>
      <c r="H9" s="19"/>
      <c r="I9" s="19"/>
    </row>
    <row r="10" spans="3:9" ht="12.75" customHeight="1">
      <c r="C10" s="18"/>
      <c r="D10" s="18"/>
      <c r="E10" s="19"/>
      <c r="F10" s="19"/>
      <c r="G10" s="19"/>
      <c r="H10" s="19"/>
      <c r="I10" s="19"/>
    </row>
    <row r="11" spans="3:9" ht="12.75" customHeight="1">
      <c r="C11" s="18"/>
      <c r="D11" s="18"/>
      <c r="E11" s="19"/>
      <c r="F11" s="19"/>
      <c r="G11" s="19"/>
      <c r="H11" s="19"/>
      <c r="I11" s="19"/>
    </row>
    <row r="12" spans="3:9" ht="12.75" customHeight="1">
      <c r="C12" s="18"/>
      <c r="D12" s="18"/>
      <c r="E12" s="19"/>
      <c r="F12" s="19"/>
      <c r="G12" s="19"/>
      <c r="H12" s="19"/>
      <c r="I12" s="19"/>
    </row>
    <row r="13" spans="3:9" ht="12.75" customHeight="1">
      <c r="C13" s="18"/>
      <c r="D13" s="18"/>
      <c r="E13" s="19"/>
      <c r="F13" s="19"/>
      <c r="G13" s="19"/>
      <c r="H13" s="19"/>
      <c r="I13" s="19"/>
    </row>
    <row r="14" spans="3:9" ht="12.75" customHeight="1">
      <c r="C14" s="18"/>
      <c r="D14" s="18"/>
      <c r="E14" s="19"/>
      <c r="F14" s="19"/>
      <c r="G14" s="19"/>
      <c r="H14" s="19"/>
      <c r="I14" s="19"/>
    </row>
    <row r="15" spans="3:9" ht="12.75" customHeight="1">
      <c r="C15" s="18"/>
      <c r="D15" s="18"/>
      <c r="E15" s="19"/>
      <c r="F15" s="19"/>
      <c r="G15" s="19"/>
      <c r="H15" s="19"/>
      <c r="I15" s="19"/>
    </row>
    <row r="16" spans="3:9" ht="12.75" customHeight="1">
      <c r="C16" s="18"/>
      <c r="D16" s="18"/>
      <c r="E16" s="19"/>
      <c r="F16" s="19"/>
      <c r="G16" s="19"/>
      <c r="H16" s="19"/>
      <c r="I16" s="19"/>
    </row>
    <row r="17" spans="3:9" ht="12.75" customHeight="1">
      <c r="C17" s="18"/>
      <c r="D17" s="18"/>
      <c r="E17" s="19"/>
      <c r="F17" s="19"/>
      <c r="G17" s="19"/>
      <c r="H17" s="19"/>
      <c r="I17" s="19"/>
    </row>
    <row r="18" spans="3:9" ht="12.75" customHeight="1">
      <c r="C18" s="18"/>
      <c r="D18" s="18"/>
      <c r="E18" s="19"/>
      <c r="F18" s="19"/>
      <c r="G18" s="19"/>
      <c r="H18" s="19"/>
      <c r="I18" s="19"/>
    </row>
    <row r="19" spans="3:9" ht="12.75" customHeight="1">
      <c r="C19" s="18"/>
      <c r="D19" s="18"/>
      <c r="E19" s="19"/>
      <c r="F19" s="19"/>
      <c r="G19" s="19"/>
      <c r="H19" s="19"/>
      <c r="I19" s="19"/>
    </row>
    <row r="20" spans="3:9" ht="12.75" customHeight="1">
      <c r="C20" s="18"/>
      <c r="D20" s="18"/>
      <c r="E20" s="19"/>
      <c r="F20" s="19"/>
      <c r="G20" s="19"/>
      <c r="H20" s="19"/>
      <c r="I20" s="19"/>
    </row>
    <row r="21" spans="3:9" ht="12.75" customHeight="1">
      <c r="C21" s="18"/>
      <c r="D21" s="18"/>
      <c r="E21" s="19"/>
      <c r="F21" s="19"/>
      <c r="G21" s="19"/>
      <c r="H21" s="19"/>
      <c r="I21" s="19"/>
    </row>
    <row r="22" spans="3:9" ht="14.25">
      <c r="C22" s="20" t="s">
        <v>29</v>
      </c>
      <c r="D22" s="20"/>
      <c r="E22" s="20"/>
      <c r="F22" s="20"/>
      <c r="G22" s="20"/>
      <c r="H22" s="20"/>
      <c r="I22" s="20"/>
    </row>
    <row r="23" spans="3:9" ht="12.75">
      <c r="C23" s="21" t="s">
        <v>30</v>
      </c>
      <c r="D23" s="21"/>
      <c r="E23" s="21"/>
      <c r="F23" s="21"/>
      <c r="G23" s="21"/>
      <c r="H23" s="21"/>
      <c r="I23" s="21"/>
    </row>
    <row r="24" spans="3:9" ht="12.75">
      <c r="C24" s="21" t="s">
        <v>31</v>
      </c>
      <c r="D24" s="21"/>
      <c r="E24" s="21"/>
      <c r="F24" s="21"/>
      <c r="G24" s="21"/>
      <c r="H24" s="21"/>
      <c r="I24" s="21"/>
    </row>
    <row r="25" spans="3:9" ht="6" customHeight="1" thickBot="1">
      <c r="C25" s="22"/>
      <c r="D25" s="22"/>
      <c r="E25" s="22"/>
      <c r="F25" s="22"/>
      <c r="G25" s="22"/>
      <c r="H25" s="22"/>
      <c r="I25" s="22"/>
    </row>
    <row r="26" spans="3:9" ht="50.25" customHeight="1" thickBot="1">
      <c r="C26" s="23" t="s">
        <v>32</v>
      </c>
      <c r="D26" s="24" t="s">
        <v>33</v>
      </c>
      <c r="E26" s="25" t="s">
        <v>34</v>
      </c>
      <c r="F26" s="25" t="s">
        <v>35</v>
      </c>
      <c r="G26" s="25" t="s">
        <v>36</v>
      </c>
      <c r="H26" s="25" t="s">
        <v>37</v>
      </c>
      <c r="I26" s="24" t="s">
        <v>38</v>
      </c>
    </row>
    <row r="27" spans="3:9" ht="13.5" customHeight="1" thickBot="1">
      <c r="C27" s="26" t="s">
        <v>39</v>
      </c>
      <c r="D27" s="27"/>
      <c r="E27" s="27"/>
      <c r="F27" s="27"/>
      <c r="G27" s="27"/>
      <c r="H27" s="27"/>
      <c r="I27" s="28"/>
    </row>
    <row r="28" spans="3:11" ht="13.5" customHeight="1" thickBot="1">
      <c r="C28" s="29" t="s">
        <v>40</v>
      </c>
      <c r="D28" s="30">
        <v>599161.6099999999</v>
      </c>
      <c r="E28" s="31">
        <v>-4356.77</v>
      </c>
      <c r="F28" s="31">
        <f>64718.46+347118.99</f>
        <v>411837.45</v>
      </c>
      <c r="G28" s="31"/>
      <c r="H28" s="31">
        <f>+D28+E28-F28</f>
        <v>182967.38999999984</v>
      </c>
      <c r="I28" s="32" t="s">
        <v>41</v>
      </c>
      <c r="K28" s="33">
        <f>24990.6+52786.47+10199.51+398629.12</f>
        <v>486605.7</v>
      </c>
    </row>
    <row r="29" spans="3:11" ht="13.5" customHeight="1" thickBot="1">
      <c r="C29" s="29" t="s">
        <v>42</v>
      </c>
      <c r="D29" s="30">
        <v>347244.9600000004</v>
      </c>
      <c r="E29" s="34">
        <f>1376.72-1651.38-688.56</f>
        <v>-963.22</v>
      </c>
      <c r="F29" s="34">
        <f>7464+11892.37+22585.46+121840.66</f>
        <v>163782.49</v>
      </c>
      <c r="G29" s="31"/>
      <c r="H29" s="31">
        <f>+D29+E29-F29</f>
        <v>182499.25000000047</v>
      </c>
      <c r="I29" s="35"/>
      <c r="K29" s="33">
        <f>216312.43-16162.04+15526.71+56645.5+13106.53</f>
        <v>285429.13</v>
      </c>
    </row>
    <row r="30" spans="3:11" ht="13.5" customHeight="1" thickBot="1">
      <c r="C30" s="29" t="s">
        <v>43</v>
      </c>
      <c r="D30" s="30">
        <v>198742.56999999983</v>
      </c>
      <c r="E30" s="34"/>
      <c r="F30" s="34">
        <f>22721.36+91614.17</f>
        <v>114335.53</v>
      </c>
      <c r="G30" s="31"/>
      <c r="H30" s="31">
        <f>+D30+E30-F30</f>
        <v>84407.03999999983</v>
      </c>
      <c r="I30" s="35"/>
      <c r="K30" s="33">
        <f>40627.62+95543.47-3941.33+8952.86</f>
        <v>141182.62</v>
      </c>
    </row>
    <row r="31" spans="3:11" ht="13.5" customHeight="1" thickBot="1">
      <c r="C31" s="29" t="s">
        <v>44</v>
      </c>
      <c r="D31" s="30">
        <v>132159.29000000015</v>
      </c>
      <c r="E31" s="34">
        <v>-791.64</v>
      </c>
      <c r="F31" s="34">
        <f>1455.99+13577.84+60521.45</f>
        <v>75555.28</v>
      </c>
      <c r="G31" s="31"/>
      <c r="H31" s="31">
        <f>+D31+E31-F31</f>
        <v>55812.37000000014</v>
      </c>
      <c r="I31" s="35"/>
      <c r="K31" s="13">
        <f>13842.27-47.95+36660.61-1382.78+6781.82+32225.6-1878.52+1653.4</f>
        <v>87854.45</v>
      </c>
    </row>
    <row r="32" spans="3:11" ht="13.5" customHeight="1" thickBot="1">
      <c r="C32" s="29" t="s">
        <v>45</v>
      </c>
      <c r="D32" s="30">
        <v>7057.029999999984</v>
      </c>
      <c r="E32" s="34">
        <f>10852.31+20753.8+15818.41</f>
        <v>47424.520000000004</v>
      </c>
      <c r="F32" s="34">
        <f>16650.94+14311.21+7.91+6.73+12579.87</f>
        <v>43556.659999999996</v>
      </c>
      <c r="G32" s="31">
        <f>+E32</f>
        <v>47424.520000000004</v>
      </c>
      <c r="H32" s="31">
        <f>+D32+E32-F32</f>
        <v>10924.889999999992</v>
      </c>
      <c r="I32" s="36"/>
      <c r="K32" s="13">
        <f>10.77+49.3+3.5+2381.58-209.93+1217.47-381.95+65.18</f>
        <v>3135.9200000000005</v>
      </c>
    </row>
    <row r="33" spans="3:9" ht="13.5" customHeight="1" thickBot="1">
      <c r="C33" s="29" t="s">
        <v>46</v>
      </c>
      <c r="D33" s="37">
        <f>SUM(D28:D32)</f>
        <v>1284365.4600000002</v>
      </c>
      <c r="E33" s="37">
        <f>SUM(E28:E32)</f>
        <v>41312.89</v>
      </c>
      <c r="F33" s="37">
        <f>SUM(F28:F32)</f>
        <v>809067.41</v>
      </c>
      <c r="G33" s="37">
        <f>SUM(G28:G32)</f>
        <v>47424.520000000004</v>
      </c>
      <c r="H33" s="37">
        <f>SUM(H28:H32)</f>
        <v>516610.9400000003</v>
      </c>
      <c r="I33" s="38"/>
    </row>
    <row r="34" spans="3:9" ht="13.5" customHeight="1" thickBot="1">
      <c r="C34" s="39" t="s">
        <v>47</v>
      </c>
      <c r="D34" s="39"/>
      <c r="E34" s="39"/>
      <c r="F34" s="39"/>
      <c r="G34" s="39"/>
      <c r="H34" s="39"/>
      <c r="I34" s="39"/>
    </row>
    <row r="35" spans="3:9" ht="49.5" customHeight="1" thickBot="1">
      <c r="C35" s="40" t="s">
        <v>32</v>
      </c>
      <c r="D35" s="24" t="s">
        <v>33</v>
      </c>
      <c r="E35" s="25" t="s">
        <v>34</v>
      </c>
      <c r="F35" s="25" t="s">
        <v>35</v>
      </c>
      <c r="G35" s="25" t="s">
        <v>36</v>
      </c>
      <c r="H35" s="25" t="s">
        <v>37</v>
      </c>
      <c r="I35" s="41" t="s">
        <v>48</v>
      </c>
    </row>
    <row r="36" spans="3:11" ht="22.5" customHeight="1" thickBot="1">
      <c r="C36" s="23" t="s">
        <v>49</v>
      </c>
      <c r="D36" s="42">
        <v>350447.0899999994</v>
      </c>
      <c r="E36" s="43">
        <v>2477844.98</v>
      </c>
      <c r="F36" s="43">
        <v>2353529.25</v>
      </c>
      <c r="G36" s="31">
        <f>+E36</f>
        <v>2477844.98</v>
      </c>
      <c r="H36" s="43">
        <f aca="true" t="shared" si="0" ref="H36:H46">+D36+E36-F36</f>
        <v>474762.81999999937</v>
      </c>
      <c r="I36" s="44" t="s">
        <v>50</v>
      </c>
      <c r="J36" s="45">
        <f>207483.78-1180.22+10.62-0.53+37.07-1.85+3.92+27.04-D36</f>
        <v>-144067.25999999937</v>
      </c>
      <c r="K36" s="45">
        <f>256106.96+1097.94+3996.9+510.86+4156.86+0.78+5.42-H36</f>
        <v>-208887.0999999994</v>
      </c>
    </row>
    <row r="37" spans="3:10" ht="14.25" customHeight="1" thickBot="1">
      <c r="C37" s="29" t="s">
        <v>51</v>
      </c>
      <c r="D37" s="30">
        <v>73410.1199999997</v>
      </c>
      <c r="E37" s="31">
        <v>511174</v>
      </c>
      <c r="F37" s="31">
        <v>483034.39</v>
      </c>
      <c r="G37" s="31">
        <v>1454178.77</v>
      </c>
      <c r="H37" s="43">
        <f t="shared" si="0"/>
        <v>101549.72999999963</v>
      </c>
      <c r="I37" s="46"/>
      <c r="J37" s="45"/>
    </row>
    <row r="38" spans="3:9" ht="13.5" customHeight="1" thickBot="1">
      <c r="C38" s="40" t="s">
        <v>52</v>
      </c>
      <c r="D38" s="47">
        <v>9896.67</v>
      </c>
      <c r="E38" s="31"/>
      <c r="F38" s="31">
        <v>1223.64</v>
      </c>
      <c r="G38" s="31"/>
      <c r="H38" s="43">
        <f t="shared" si="0"/>
        <v>8673.03</v>
      </c>
      <c r="I38" s="48"/>
    </row>
    <row r="39" spans="3:9" ht="12.75" customHeight="1" thickBot="1">
      <c r="C39" s="29" t="s">
        <v>53</v>
      </c>
      <c r="D39" s="30">
        <v>40637.12000000005</v>
      </c>
      <c r="E39" s="31">
        <v>283622.71</v>
      </c>
      <c r="F39" s="31">
        <v>269420.18</v>
      </c>
      <c r="G39" s="31">
        <f>+E39</f>
        <v>283622.71</v>
      </c>
      <c r="H39" s="43">
        <f t="shared" si="0"/>
        <v>54839.65000000008</v>
      </c>
      <c r="I39" s="48" t="s">
        <v>54</v>
      </c>
    </row>
    <row r="40" spans="3:11" ht="13.5" customHeight="1" thickBot="1">
      <c r="C40" s="29" t="s">
        <v>55</v>
      </c>
      <c r="D40" s="30">
        <v>76595.20999999996</v>
      </c>
      <c r="E40" s="31">
        <v>412723.13</v>
      </c>
      <c r="F40" s="49">
        <v>447004.39</v>
      </c>
      <c r="G40" s="31">
        <v>384869.04</v>
      </c>
      <c r="H40" s="43">
        <f t="shared" si="0"/>
        <v>42313.94999999995</v>
      </c>
      <c r="I40" s="50" t="s">
        <v>56</v>
      </c>
      <c r="J40" s="13">
        <f>29124.35-251.59+14479.69</f>
        <v>43352.45</v>
      </c>
      <c r="K40" s="13">
        <f>7524.57+12148.21+35595.29</f>
        <v>55268.07</v>
      </c>
    </row>
    <row r="41" spans="3:9" ht="27.75" customHeight="1" thickBot="1">
      <c r="C41" s="29" t="s">
        <v>57</v>
      </c>
      <c r="D41" s="30">
        <v>3690.290000000001</v>
      </c>
      <c r="E41" s="34">
        <v>26005.78</v>
      </c>
      <c r="F41" s="34">
        <v>24764.78</v>
      </c>
      <c r="G41" s="31">
        <v>16459.83</v>
      </c>
      <c r="H41" s="43">
        <f t="shared" si="0"/>
        <v>4931.290000000001</v>
      </c>
      <c r="I41" s="50" t="s">
        <v>58</v>
      </c>
    </row>
    <row r="42" spans="3:9" ht="13.5" customHeight="1" thickBot="1">
      <c r="C42" s="40" t="s">
        <v>59</v>
      </c>
      <c r="D42" s="30">
        <v>40396.27000000002</v>
      </c>
      <c r="E42" s="34">
        <v>63105.29</v>
      </c>
      <c r="F42" s="34">
        <v>78253.19</v>
      </c>
      <c r="G42" s="31">
        <f>+E42</f>
        <v>63105.29</v>
      </c>
      <c r="H42" s="43">
        <f t="shared" si="0"/>
        <v>25248.370000000024</v>
      </c>
      <c r="I42" s="48"/>
    </row>
    <row r="43" spans="3:9" ht="13.5" customHeight="1" thickBot="1">
      <c r="C43" s="29" t="s">
        <v>60</v>
      </c>
      <c r="D43" s="51">
        <v>17361</v>
      </c>
      <c r="E43" s="34">
        <v>124341.58</v>
      </c>
      <c r="F43" s="34">
        <v>117790.24</v>
      </c>
      <c r="G43" s="31">
        <f>70725.6+54000</f>
        <v>124725.6</v>
      </c>
      <c r="H43" s="43">
        <f t="shared" si="0"/>
        <v>23912.34000000001</v>
      </c>
      <c r="I43" s="50" t="s">
        <v>61</v>
      </c>
    </row>
    <row r="44" spans="3:9" ht="13.5" customHeight="1" thickBot="1">
      <c r="C44" s="29" t="s">
        <v>62</v>
      </c>
      <c r="D44" s="51">
        <v>16111.580000000002</v>
      </c>
      <c r="E44" s="34">
        <f>91069.86+28653.54</f>
        <v>119723.4</v>
      </c>
      <c r="F44" s="34">
        <f>88191.54+27039.64</f>
        <v>115231.18</v>
      </c>
      <c r="G44" s="31">
        <f>+E44</f>
        <v>119723.4</v>
      </c>
      <c r="H44" s="43">
        <f t="shared" si="0"/>
        <v>20603.79999999999</v>
      </c>
      <c r="I44" s="50" t="s">
        <v>63</v>
      </c>
    </row>
    <row r="45" spans="3:11" ht="13.5" customHeight="1" thickBot="1">
      <c r="C45" s="40" t="s">
        <v>64</v>
      </c>
      <c r="D45" s="51">
        <v>62603.31999999998</v>
      </c>
      <c r="E45" s="34">
        <v>3199.94</v>
      </c>
      <c r="F45" s="34">
        <f>6335.51+8765.3-4314.86</f>
        <v>10785.95</v>
      </c>
      <c r="G45" s="31">
        <f>+E45</f>
        <v>3199.94</v>
      </c>
      <c r="H45" s="43">
        <f t="shared" si="0"/>
        <v>55017.30999999998</v>
      </c>
      <c r="I45" s="50"/>
      <c r="J45" s="13">
        <f>7065.6+3498.78</f>
        <v>10564.380000000001</v>
      </c>
      <c r="K45" s="13">
        <f>20112.66-173.9+40554.11-351.21</f>
        <v>60141.659999999996</v>
      </c>
    </row>
    <row r="46" spans="3:9" ht="13.5" customHeight="1" hidden="1" thickBot="1">
      <c r="C46" s="29" t="s">
        <v>65</v>
      </c>
      <c r="D46" s="30">
        <v>0</v>
      </c>
      <c r="E46" s="34"/>
      <c r="F46" s="34"/>
      <c r="G46" s="31">
        <f>+E46</f>
        <v>0</v>
      </c>
      <c r="H46" s="43">
        <f t="shared" si="0"/>
        <v>0</v>
      </c>
      <c r="I46" s="50"/>
    </row>
    <row r="47" spans="3:9" s="53" customFormat="1" ht="13.5" customHeight="1" thickBot="1">
      <c r="C47" s="29" t="s">
        <v>46</v>
      </c>
      <c r="D47" s="37">
        <f>SUM(D36:D46)</f>
        <v>691148.669999999</v>
      </c>
      <c r="E47" s="37">
        <f>SUM(E36:E46)</f>
        <v>4021740.8099999996</v>
      </c>
      <c r="F47" s="37">
        <f>SUM(F36:F46)</f>
        <v>3901037.190000001</v>
      </c>
      <c r="G47" s="37">
        <f>SUM(G36:G46)</f>
        <v>4927729.5600000005</v>
      </c>
      <c r="H47" s="37">
        <f>SUM(H36:H46)</f>
        <v>811852.289999999</v>
      </c>
      <c r="I47" s="52"/>
    </row>
    <row r="48" spans="3:9" ht="13.5" customHeight="1" thickBot="1">
      <c r="C48" s="54" t="s">
        <v>66</v>
      </c>
      <c r="D48" s="54"/>
      <c r="E48" s="54"/>
      <c r="F48" s="54"/>
      <c r="G48" s="54"/>
      <c r="H48" s="54"/>
      <c r="I48" s="54"/>
    </row>
    <row r="49" spans="3:9" ht="39.75" customHeight="1" thickBot="1">
      <c r="C49" s="55" t="s">
        <v>67</v>
      </c>
      <c r="D49" s="56" t="s">
        <v>68</v>
      </c>
      <c r="E49" s="56"/>
      <c r="F49" s="56"/>
      <c r="G49" s="56"/>
      <c r="H49" s="56"/>
      <c r="I49" s="57" t="s">
        <v>69</v>
      </c>
    </row>
    <row r="50" spans="3:8" ht="21.75" customHeight="1">
      <c r="C50" s="58" t="s">
        <v>70</v>
      </c>
      <c r="D50" s="58"/>
      <c r="E50" s="58"/>
      <c r="F50" s="58"/>
      <c r="G50" s="58"/>
      <c r="H50" s="59">
        <f>+H33+H47</f>
        <v>1328463.2299999993</v>
      </c>
    </row>
    <row r="51" spans="3:4" ht="14.25" customHeight="1" hidden="1">
      <c r="C51" s="61" t="s">
        <v>71</v>
      </c>
      <c r="D51" s="61"/>
    </row>
    <row r="52" ht="12.75" customHeight="1" hidden="1">
      <c r="C52" s="62" t="s">
        <v>72</v>
      </c>
    </row>
    <row r="53" spans="5:6" ht="12.75">
      <c r="E53" s="63"/>
      <c r="F53" s="63"/>
    </row>
    <row r="54" spans="4:8" ht="12.75">
      <c r="D54" s="63"/>
      <c r="E54" s="63"/>
      <c r="F54" s="63"/>
      <c r="G54" s="63"/>
      <c r="H54" s="63"/>
    </row>
    <row r="55" ht="12.75" hidden="1">
      <c r="H55" s="63">
        <f>76595.21+350447.09+17361+40637.12+3690.29+41203.2+21400.12+73410.12+9896.67+40396.27+12766.02+3345.56</f>
        <v>691148.6700000002</v>
      </c>
    </row>
    <row r="56" spans="3:7" ht="12.75">
      <c r="C56" s="60" t="s">
        <v>73</v>
      </c>
      <c r="E56" s="63">
        <f>+E47+E33+5580</f>
        <v>4068633.6999999997</v>
      </c>
      <c r="G56" s="63">
        <f>+G47+G33</f>
        <v>4975154.08</v>
      </c>
    </row>
  </sheetData>
  <sheetProtection/>
  <mergeCells count="10">
    <mergeCell ref="D49:H49"/>
    <mergeCell ref="I36:I37"/>
    <mergeCell ref="C48:I48"/>
    <mergeCell ref="C22:I22"/>
    <mergeCell ref="C23:I23"/>
    <mergeCell ref="C34:I34"/>
    <mergeCell ref="C27:I27"/>
    <mergeCell ref="C25:I25"/>
    <mergeCell ref="I28:I32"/>
    <mergeCell ref="C24:I2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4"/>
  <sheetViews>
    <sheetView zoomScaleSheetLayoutView="120" zoomScalePageLayoutView="0" workbookViewId="0" topLeftCell="A13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4.7109375" style="0" customWidth="1"/>
  </cols>
  <sheetData>
    <row r="13" spans="1:9" ht="15">
      <c r="A13" s="11" t="s">
        <v>0</v>
      </c>
      <c r="B13" s="11"/>
      <c r="C13" s="11"/>
      <c r="D13" s="11"/>
      <c r="E13" s="11"/>
      <c r="F13" s="11"/>
      <c r="G13" s="11"/>
      <c r="H13" s="11"/>
      <c r="I13" s="11"/>
    </row>
    <row r="14" spans="1:9" ht="15">
      <c r="A14" s="11" t="s">
        <v>1</v>
      </c>
      <c r="B14" s="11"/>
      <c r="C14" s="11"/>
      <c r="D14" s="11"/>
      <c r="E14" s="11"/>
      <c r="F14" s="11"/>
      <c r="G14" s="11"/>
      <c r="H14" s="11"/>
      <c r="I14" s="11"/>
    </row>
    <row r="15" spans="1:9" ht="15">
      <c r="A15" s="11" t="s">
        <v>2</v>
      </c>
      <c r="B15" s="11"/>
      <c r="C15" s="11"/>
      <c r="D15" s="11"/>
      <c r="E15" s="11"/>
      <c r="F15" s="11"/>
      <c r="G15" s="11"/>
      <c r="H15" s="11"/>
      <c r="I15" s="11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480.1503</v>
      </c>
      <c r="C17" s="4"/>
      <c r="D17" s="4">
        <v>511.174</v>
      </c>
      <c r="E17" s="4">
        <v>483.03439</v>
      </c>
      <c r="F17" s="4">
        <v>5.58</v>
      </c>
      <c r="G17" s="5">
        <v>1454.17877</v>
      </c>
      <c r="H17" s="6">
        <v>101.54973</v>
      </c>
      <c r="I17" s="6">
        <f>B17+D17+F17-G17</f>
        <v>-457.27446999999995</v>
      </c>
    </row>
    <row r="19" ht="15">
      <c r="A19" t="s">
        <v>27</v>
      </c>
    </row>
    <row r="20" spans="1:7" ht="15">
      <c r="A20" s="7" t="s">
        <v>13</v>
      </c>
      <c r="B20" s="8"/>
      <c r="C20" s="8"/>
      <c r="D20" s="8"/>
      <c r="E20" s="8"/>
      <c r="F20" s="8"/>
      <c r="G20" s="8"/>
    </row>
    <row r="21" spans="1:7" ht="15">
      <c r="A21" s="7" t="s">
        <v>14</v>
      </c>
      <c r="B21" s="8"/>
      <c r="C21" s="8"/>
      <c r="D21" s="8"/>
      <c r="E21" s="8"/>
      <c r="F21" s="8"/>
      <c r="G21" s="8"/>
    </row>
    <row r="22" spans="1:7" ht="15">
      <c r="A22" s="7" t="s">
        <v>15</v>
      </c>
      <c r="B22" s="8"/>
      <c r="C22" s="8"/>
      <c r="D22" s="8"/>
      <c r="E22" s="8"/>
      <c r="F22" s="8"/>
      <c r="G22" s="8"/>
    </row>
    <row r="23" spans="1:7" ht="15">
      <c r="A23" s="7" t="s">
        <v>16</v>
      </c>
      <c r="B23" s="8"/>
      <c r="C23" s="8"/>
      <c r="D23" s="8"/>
      <c r="E23" s="8"/>
      <c r="F23" s="8"/>
      <c r="G23" s="8"/>
    </row>
    <row r="24" spans="1:7" ht="15">
      <c r="A24" s="7" t="s">
        <v>17</v>
      </c>
      <c r="B24" s="8"/>
      <c r="C24" s="8"/>
      <c r="D24" s="8"/>
      <c r="E24" s="8"/>
      <c r="F24" s="8"/>
      <c r="G24" s="8"/>
    </row>
    <row r="25" spans="1:7" ht="15">
      <c r="A25" s="7" t="s">
        <v>18</v>
      </c>
      <c r="B25" s="8"/>
      <c r="C25" s="8"/>
      <c r="D25" s="8"/>
      <c r="E25" s="8"/>
      <c r="F25" s="8"/>
      <c r="G25" s="8"/>
    </row>
    <row r="26" spans="1:7" ht="15">
      <c r="A26" s="7" t="s">
        <v>19</v>
      </c>
      <c r="B26" s="8"/>
      <c r="C26" s="8"/>
      <c r="D26" s="8"/>
      <c r="E26" s="8"/>
      <c r="F26" s="8"/>
      <c r="G26" s="8"/>
    </row>
    <row r="27" spans="1:7" ht="15">
      <c r="A27" s="9" t="s">
        <v>20</v>
      </c>
      <c r="B27" s="8"/>
      <c r="C27" s="8"/>
      <c r="D27" s="8"/>
      <c r="E27" s="8"/>
      <c r="F27" s="8"/>
      <c r="G27" s="8"/>
    </row>
    <row r="28" spans="1:7" ht="15">
      <c r="A28" s="9" t="s">
        <v>21</v>
      </c>
      <c r="B28" s="8"/>
      <c r="C28" s="8"/>
      <c r="D28" s="8"/>
      <c r="E28" s="8"/>
      <c r="F28" s="8"/>
      <c r="G28" s="8"/>
    </row>
    <row r="29" spans="1:7" ht="15">
      <c r="A29" s="7" t="s">
        <v>22</v>
      </c>
      <c r="B29" s="8"/>
      <c r="C29" s="8"/>
      <c r="D29" s="8"/>
      <c r="E29" s="8"/>
      <c r="F29" s="8"/>
      <c r="G29" s="8"/>
    </row>
    <row r="30" spans="1:7" ht="15">
      <c r="A30" s="7" t="s">
        <v>23</v>
      </c>
      <c r="B30" s="8"/>
      <c r="C30" s="8"/>
      <c r="D30" s="8"/>
      <c r="E30" s="8"/>
      <c r="F30" s="8"/>
      <c r="G30" s="8"/>
    </row>
    <row r="31" spans="1:7" ht="15">
      <c r="A31" s="7" t="s">
        <v>24</v>
      </c>
      <c r="B31" s="8"/>
      <c r="C31" s="8"/>
      <c r="D31" s="8"/>
      <c r="E31" s="8"/>
      <c r="F31" s="8"/>
      <c r="G31" s="8"/>
    </row>
    <row r="32" spans="1:7" ht="15">
      <c r="A32" s="7" t="s">
        <v>25</v>
      </c>
      <c r="B32" s="8"/>
      <c r="C32" s="8"/>
      <c r="D32" s="8"/>
      <c r="E32" s="8"/>
      <c r="F32" s="8"/>
      <c r="G32" s="8"/>
    </row>
    <row r="33" spans="1:7" ht="15">
      <c r="A33" s="7" t="s">
        <v>26</v>
      </c>
      <c r="B33" s="8"/>
      <c r="C33" s="8"/>
      <c r="D33" s="8"/>
      <c r="E33" s="8"/>
      <c r="F33" s="8"/>
      <c r="G33" s="8"/>
    </row>
    <row r="34" ht="15">
      <c r="A34" s="10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2020-03-06T19:00:34Z</dcterms:created>
  <dcterms:modified xsi:type="dcterms:W3CDTF">2020-03-06T19:45:54Z</dcterms:modified>
  <cp:category/>
  <cp:version/>
  <cp:contentType/>
  <cp:contentStatus/>
</cp:coreProperties>
</file>