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Школьная2 2" sheetId="1" r:id="rId1"/>
    <sheet name="Школьная 2 2" sheetId="2" r:id="rId2"/>
  </sheets>
  <definedNames/>
  <calcPr fullCalcOnLoad="1"/>
</workbook>
</file>

<file path=xl/sharedStrings.xml><?xml version="1.0" encoding="utf-8"?>
<sst xmlns="http://schemas.openxmlformats.org/spreadsheetml/2006/main" count="76" uniqueCount="68">
  <si>
    <t>ОТЧЕТ</t>
  </si>
  <si>
    <t>по выполнению плана текущего ремонта жилого дома</t>
  </si>
  <si>
    <t>№ 2/2 по ул. Школьная с 01.01.2019г. по 31.12.2019г.</t>
  </si>
  <si>
    <t>№                             п/п</t>
  </si>
  <si>
    <t>Остаток на 01.01.2019.,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</si>
  <si>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</si>
  <si>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</si>
  <si>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</si>
  <si>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</si>
  <si>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</si>
  <si>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01.01.2020г., тыс.руб.</t>
  </si>
  <si>
    <t>Переходящий остаток,                     тыс.руб.</t>
  </si>
  <si>
    <t>1.</t>
  </si>
  <si>
    <t>ремонт кровли - 2.18 т.р.</t>
  </si>
  <si>
    <t>работы по электрике - 0.18 т.р.</t>
  </si>
  <si>
    <t>обследование подвала МКД к отопительному сезону - 0.38 т.р.</t>
  </si>
  <si>
    <t>проведение технического обследования кровли - 25.0 т.р.</t>
  </si>
  <si>
    <t>расходный инвентарь - 0.12 т.р.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</si>
  <si>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27.86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тыс.рублей, в том числе:</t>
    </r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</si>
  <si>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</si>
  <si>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</si>
  <si>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</si>
  <si>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2/2  по ул. Школьная с 01.01.2019г. по 31.12.2019г.</t>
  </si>
  <si>
    <t>наименование</t>
  </si>
  <si>
    <t>Задолженность населения на 01.01.2019г. (руб.)</t>
  </si>
  <si>
    <t>Начислено населению за 2019г. (руб.)</t>
  </si>
  <si>
    <t>Поступило в счет оплаты в 2019г. (руб.)</t>
  </si>
  <si>
    <t>Перечислено поставщику услуг в 2019г. (руб.)</t>
  </si>
  <si>
    <t>Задолженность населения на 01.01.2020г.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</si>
  <si>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</si>
  <si>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</si>
  <si>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</si>
  <si>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</si>
  <si>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</si>
  <si>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</si>
  <si>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</si>
  <si>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</si>
  <si>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</si>
  <si>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</si>
  <si>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</si>
  <si>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</si>
  <si>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Н/2011-106 от 01.10.2011г.</t>
  </si>
  <si>
    <t>Текущий ремонт</t>
  </si>
  <si>
    <t>Капитальный ремонт</t>
  </si>
  <si>
    <t>Электричество</t>
  </si>
  <si>
    <t>ООО "ПСК"</t>
  </si>
  <si>
    <t>Вывоз ТБО и  КГО</t>
  </si>
  <si>
    <t xml:space="preserve"> ООО "Леноблстрой"</t>
  </si>
  <si>
    <t>Аренда контейнера</t>
  </si>
  <si>
    <t>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</si>
  <si>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</si>
  <si>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</si>
  <si>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</si>
  <si>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техническое обслуживание тепловых сетей и сетей ГВС</t>
  </si>
  <si>
    <t>ООО "ТСК"</t>
  </si>
  <si>
    <t>т/о узлов учета теп/энергии</t>
  </si>
  <si>
    <t xml:space="preserve"> ООО"Энерго-Сервис"</t>
  </si>
  <si>
    <t>Повышающий коэффициент</t>
  </si>
  <si>
    <t>Прочие поступления</t>
  </si>
  <si>
    <t>Размещение Интернет оборудования</t>
  </si>
  <si>
    <t xml:space="preserve">Поступило от ООО "ГМК" за размещение интернет оборудования 5580,00 руб. </t>
  </si>
  <si>
    <t>ООО "ГМК"</t>
  </si>
  <si>
    <t>ООО "Электромонтаж"</t>
  </si>
  <si>
    <t xml:space="preserve">Поступило от ООО "Электромонтаж" за управление и содержание общедомового имущества, и за сбор ТБО 30972,08 руб. </t>
  </si>
  <si>
    <t>Общая задолженность по дому  на 01.01.2020г.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</si>
  <si>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</si>
  <si>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</si>
  <si>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ИТОГО ЖКУ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</si>
</sst>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#,##0.00000"/>
    <numFmt numFmtId="179" formatCode="#,##0\ &quot;₽&quot;;\-#,##0\ &quot;₽&quot;"/>
    <numFmt numFmtId="180" formatCode="#,##0\ &quot;₽&quot;;[Red]\-#,##0\ &quot;₽&quot;"/>
    <numFmt numFmtId="181" formatCode="#,##0.00\ &quot;₽&quot;;\-#,##0.00\ &quot;₽&quot;"/>
    <numFmt numFmtId="182" formatCode="#,##0.00\ &quot;₽&quot;;[Red]\-#,##0.00\ &quot;₽&quot;"/>
    <numFmt numFmtId="183" formatCode="_-* #,##0\ &quot;₽&quot;_-;\-* #,##0\ &quot;₽&quot;_-;_-* &quot;-&quot;\ &quot;₽&quot;_-;_-@_-"/>
    <numFmt numFmtId="184" formatCode="_-* #,##0\ _₽_-;\-* #,##0\ _₽_-;_-* &quot;-&quot;\ _₽_-;_-@_-"/>
    <numFmt numFmtId="185" formatCode="_-* #,##0.00\ &quot;₽&quot;_-;\-* #,##0.00\ &quot;₽&quot;_-;_-* &quot;-&quot;??\ &quot;₽&quot;_-;_-@_-"/>
    <numFmt numFmtId="186" formatCode="_-* #,##0.00\ _₽_-;\-* #,##0.00\ _₽_-;_-* &quot;-&quot;??\ _₽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0_ ;\-#,##0.00\ "/>
    <numFmt numFmtId="196" formatCode="#,##0.000"/>
    <numFmt numFmtId="197" formatCode="#,##0.0"/>
    <numFmt numFmtId="198" formatCode="#,##0.000000000000"/>
    <numFmt numFmtId="199" formatCode="#,##0.00000000000"/>
    <numFmt numFmtId="200" formatCode="#,##0.0000000000"/>
    <numFmt numFmtId="201" formatCode="#,##0.000000000"/>
    <numFmt numFmtId="202" formatCode="#,##0.00000000"/>
    <numFmt numFmtId="203" formatCode="#,##0.0000000"/>
    <numFmt numFmtId="204" formatCode="#,##0.000000"/>
    <numFmt numFmtId="205" formatCode="#,##0.0000"/>
    <numFmt numFmtId="206" formatCode="0.000000000000"/>
    <numFmt numFmtId="207" formatCode="0.00000000000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9" fillId="24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21" fillId="0" borderId="0" xfId="72" applyFont="1" applyFill="1">
      <alignment/>
      <protection/>
    </xf>
    <xf numFmtId="0" fontId="19" fillId="0" borderId="0" xfId="72" applyFill="1">
      <alignment/>
      <protection/>
    </xf>
    <xf numFmtId="0" fontId="22" fillId="0" borderId="11" xfId="72" applyFont="1" applyFill="1" applyBorder="1" applyAlignment="1">
      <alignment horizontal="center"/>
      <protection/>
    </xf>
    <xf numFmtId="0" fontId="22" fillId="0" borderId="12" xfId="72" applyFont="1" applyFill="1" applyBorder="1" applyAlignment="1">
      <alignment horizontal="center"/>
      <protection/>
    </xf>
    <xf numFmtId="0" fontId="21" fillId="0" borderId="12" xfId="72" applyFont="1" applyFill="1" applyBorder="1">
      <alignment/>
      <protection/>
    </xf>
    <xf numFmtId="0" fontId="21" fillId="0" borderId="13" xfId="72" applyFont="1" applyFill="1" applyBorder="1">
      <alignment/>
      <protection/>
    </xf>
    <xf numFmtId="0" fontId="22" fillId="0" borderId="0" xfId="72" applyFont="1" applyFill="1" applyAlignment="1">
      <alignment horizontal="center"/>
      <protection/>
    </xf>
    <xf numFmtId="0" fontId="21" fillId="0" borderId="0" xfId="72" applyFont="1" applyFill="1" applyBorder="1">
      <alignment/>
      <protection/>
    </xf>
    <xf numFmtId="0" fontId="25" fillId="0" borderId="14" xfId="72" applyFont="1" applyFill="1" applyBorder="1" applyAlignment="1">
      <alignment horizontal="center" vertical="top" wrapText="1"/>
      <protection/>
    </xf>
    <xf numFmtId="0" fontId="25" fillId="0" borderId="13" xfId="72" applyFont="1" applyFill="1" applyBorder="1" applyAlignment="1">
      <alignment horizontal="center" vertical="top" wrapText="1"/>
      <protection/>
    </xf>
    <xf numFmtId="0" fontId="26" fillId="0" borderId="13" xfId="72" applyFont="1" applyFill="1" applyBorder="1" applyAlignment="1">
      <alignment horizontal="center" vertical="top" wrapText="1"/>
      <protection/>
    </xf>
    <xf numFmtId="0" fontId="22" fillId="0" borderId="15" xfId="72" applyFont="1" applyFill="1" applyBorder="1" applyAlignment="1">
      <alignment horizontal="center" vertical="top" wrapText="1"/>
      <protection/>
    </xf>
    <xf numFmtId="4" fontId="27" fillId="0" borderId="16" xfId="72" applyNumberFormat="1" applyFont="1" applyFill="1" applyBorder="1" applyAlignment="1">
      <alignment horizontal="right" vertical="top" wrapText="1"/>
      <protection/>
    </xf>
    <xf numFmtId="4" fontId="28" fillId="0" borderId="16" xfId="72" applyNumberFormat="1" applyFont="1" applyFill="1" applyBorder="1" applyAlignment="1">
      <alignment vertical="top" wrapText="1"/>
      <protection/>
    </xf>
    <xf numFmtId="4" fontId="28" fillId="0" borderId="14" xfId="72" applyNumberFormat="1" applyFont="1" applyFill="1" applyBorder="1" applyAlignment="1">
      <alignment vertical="top" wrapText="1"/>
      <protection/>
    </xf>
    <xf numFmtId="4" fontId="27" fillId="0" borderId="16" xfId="72" applyNumberFormat="1" applyFont="1" applyFill="1" applyBorder="1" applyAlignment="1">
      <alignment vertical="top" wrapText="1"/>
      <protection/>
    </xf>
    <xf numFmtId="4" fontId="22" fillId="0" borderId="16" xfId="72" applyNumberFormat="1" applyFont="1" applyFill="1" applyBorder="1" applyAlignment="1">
      <alignment vertical="top" wrapText="1"/>
      <protection/>
    </xf>
    <xf numFmtId="0" fontId="25" fillId="0" borderId="15" xfId="72" applyFont="1" applyFill="1" applyBorder="1" applyAlignment="1">
      <alignment horizontal="center" vertical="top" wrapText="1"/>
      <protection/>
    </xf>
    <xf numFmtId="0" fontId="25" fillId="0" borderId="16" xfId="72" applyFont="1" applyFill="1" applyBorder="1" applyAlignment="1">
      <alignment horizontal="center" vertical="top" wrapText="1"/>
      <protection/>
    </xf>
    <xf numFmtId="4" fontId="27" fillId="0" borderId="13" xfId="72" applyNumberFormat="1" applyFont="1" applyFill="1" applyBorder="1" applyAlignment="1">
      <alignment horizontal="right" vertical="top" wrapText="1"/>
      <protection/>
    </xf>
    <xf numFmtId="4" fontId="28" fillId="0" borderId="13" xfId="72" applyNumberFormat="1" applyFont="1" applyFill="1" applyBorder="1" applyAlignment="1">
      <alignment vertical="top" wrapText="1"/>
      <protection/>
    </xf>
    <xf numFmtId="4" fontId="19" fillId="0" borderId="0" xfId="72" applyNumberFormat="1" applyFill="1">
      <alignment/>
      <protection/>
    </xf>
    <xf numFmtId="4" fontId="29" fillId="0" borderId="16" xfId="72" applyNumberFormat="1" applyFont="1" applyFill="1" applyBorder="1" applyAlignment="1">
      <alignment horizontal="right" vertical="top" wrapText="1"/>
      <protection/>
    </xf>
    <xf numFmtId="0" fontId="22" fillId="0" borderId="16" xfId="72" applyFont="1" applyFill="1" applyBorder="1" applyAlignment="1">
      <alignment horizontal="center" vertical="top" wrapText="1"/>
      <protection/>
    </xf>
    <xf numFmtId="0" fontId="30" fillId="0" borderId="16" xfId="72" applyFont="1" applyFill="1" applyBorder="1" applyAlignment="1">
      <alignment horizontal="center" vertical="top" wrapText="1"/>
      <protection/>
    </xf>
    <xf numFmtId="0" fontId="27" fillId="0" borderId="16" xfId="72" applyFont="1" applyFill="1" applyBorder="1" applyAlignment="1">
      <alignment horizontal="center" vertical="top" wrapText="1"/>
      <protection/>
    </xf>
    <xf numFmtId="0" fontId="22" fillId="24" borderId="15" xfId="72" applyFont="1" applyFill="1" applyBorder="1" applyAlignment="1">
      <alignment horizontal="center" vertical="top" wrapText="1"/>
      <protection/>
    </xf>
    <xf numFmtId="4" fontId="27" fillId="24" borderId="16" xfId="72" applyNumberFormat="1" applyFont="1" applyFill="1" applyBorder="1" applyAlignment="1">
      <alignment horizontal="right" vertical="top" wrapText="1"/>
      <protection/>
    </xf>
    <xf numFmtId="4" fontId="28" fillId="24" borderId="16" xfId="72" applyNumberFormat="1" applyFont="1" applyFill="1" applyBorder="1" applyAlignment="1">
      <alignment vertical="top" wrapText="1"/>
      <protection/>
    </xf>
    <xf numFmtId="4" fontId="28" fillId="24" borderId="13" xfId="72" applyNumberFormat="1" applyFont="1" applyFill="1" applyBorder="1" applyAlignment="1">
      <alignment vertical="top" wrapText="1"/>
      <protection/>
    </xf>
    <xf numFmtId="0" fontId="30" fillId="24" borderId="16" xfId="72" applyFont="1" applyFill="1" applyBorder="1" applyAlignment="1">
      <alignment horizontal="center" vertical="top" wrapText="1"/>
      <protection/>
    </xf>
    <xf numFmtId="0" fontId="19" fillId="24" borderId="0" xfId="72" applyFill="1">
      <alignment/>
      <protection/>
    </xf>
    <xf numFmtId="0" fontId="25" fillId="25" borderId="15" xfId="72" applyFont="1" applyFill="1" applyBorder="1" applyAlignment="1">
      <alignment horizontal="center" vertical="top" wrapText="1"/>
      <protection/>
    </xf>
    <xf numFmtId="4" fontId="27" fillId="25" borderId="16" xfId="72" applyNumberFormat="1" applyFont="1" applyFill="1" applyBorder="1" applyAlignment="1">
      <alignment horizontal="right" vertical="top" wrapText="1"/>
      <protection/>
    </xf>
    <xf numFmtId="4" fontId="27" fillId="25" borderId="16" xfId="72" applyNumberFormat="1" applyFont="1" applyFill="1" applyBorder="1" applyAlignment="1">
      <alignment vertical="top" wrapText="1"/>
      <protection/>
    </xf>
    <xf numFmtId="4" fontId="28" fillId="25" borderId="13" xfId="72" applyNumberFormat="1" applyFont="1" applyFill="1" applyBorder="1" applyAlignment="1">
      <alignment vertical="top" wrapText="1"/>
      <protection/>
    </xf>
    <xf numFmtId="0" fontId="30" fillId="25" borderId="16" xfId="72" applyFont="1" applyFill="1" applyBorder="1" applyAlignment="1">
      <alignment horizontal="center" vertical="top" wrapText="1"/>
      <protection/>
    </xf>
    <xf numFmtId="0" fontId="19" fillId="25" borderId="0" xfId="72" applyFill="1">
      <alignment/>
      <protection/>
    </xf>
    <xf numFmtId="0" fontId="19" fillId="0" borderId="0" xfId="72" applyFont="1" applyFill="1">
      <alignment/>
      <protection/>
    </xf>
    <xf numFmtId="0" fontId="22" fillId="0" borderId="11" xfId="72" applyFont="1" applyFill="1" applyBorder="1" applyAlignment="1">
      <alignment horizontal="center" vertical="center" wrapText="1"/>
      <protection/>
    </xf>
    <xf numFmtId="0" fontId="27" fillId="0" borderId="10" xfId="72" applyFont="1" applyFill="1" applyBorder="1" applyAlignment="1">
      <alignment horizontal="center" vertical="top" wrapText="1"/>
      <protection/>
    </xf>
    <xf numFmtId="0" fontId="27" fillId="0" borderId="14" xfId="72" applyFont="1" applyFill="1" applyBorder="1" applyAlignment="1">
      <alignment horizontal="center" vertical="center" wrapText="1"/>
      <protection/>
    </xf>
    <xf numFmtId="0" fontId="31" fillId="0" borderId="0" xfId="72" applyFont="1" applyFill="1">
      <alignment/>
      <protection/>
    </xf>
    <xf numFmtId="4" fontId="32" fillId="0" borderId="0" xfId="72" applyNumberFormat="1" applyFont="1" applyFill="1">
      <alignment/>
      <protection/>
    </xf>
    <xf numFmtId="0" fontId="33" fillId="0" borderId="0" xfId="72" applyFont="1" applyFill="1">
      <alignment/>
      <protection/>
    </xf>
    <xf numFmtId="0" fontId="27" fillId="0" borderId="0" xfId="72" applyFont="1" applyFill="1">
      <alignment/>
      <protection/>
    </xf>
    <xf numFmtId="0" fontId="29" fillId="0" borderId="0" xfId="72" applyFont="1" applyFill="1">
      <alignment/>
      <protection/>
    </xf>
    <xf numFmtId="4" fontId="27" fillId="0" borderId="0" xfId="72" applyNumberFormat="1" applyFont="1" applyFill="1">
      <alignment/>
      <protection/>
    </xf>
    <xf numFmtId="0" fontId="25" fillId="0" borderId="11" xfId="72" applyFont="1" applyFill="1" applyBorder="1" applyAlignment="1">
      <alignment horizontal="center" vertical="top" wrapText="1"/>
      <protection/>
    </xf>
    <xf numFmtId="0" fontId="25" fillId="0" borderId="12" xfId="72" applyFont="1" applyFill="1" applyBorder="1" applyAlignment="1">
      <alignment horizontal="center" vertical="top" wrapText="1"/>
      <protection/>
    </xf>
    <xf numFmtId="0" fontId="25" fillId="0" borderId="17" xfId="72" applyFont="1" applyFill="1" applyBorder="1" applyAlignment="1">
      <alignment horizontal="center" vertical="top" wrapText="1"/>
      <protection/>
    </xf>
    <xf numFmtId="0" fontId="27" fillId="0" borderId="18" xfId="72" applyFont="1" applyFill="1" applyBorder="1" applyAlignment="1">
      <alignment horizontal="center" vertical="center" wrapText="1"/>
      <protection/>
    </xf>
    <xf numFmtId="0" fontId="27" fillId="0" borderId="19" xfId="72" applyFont="1" applyFill="1" applyBorder="1" applyAlignment="1">
      <alignment horizontal="center" vertical="center" wrapText="1"/>
      <protection/>
    </xf>
    <xf numFmtId="0" fontId="27" fillId="0" borderId="15" xfId="72" applyFont="1" applyFill="1" applyBorder="1" applyAlignment="1">
      <alignment horizontal="center" vertical="center" wrapText="1"/>
      <protection/>
    </xf>
    <xf numFmtId="0" fontId="22" fillId="0" borderId="12" xfId="72" applyFont="1" applyFill="1" applyBorder="1" applyAlignment="1">
      <alignment horizontal="center" vertical="top" wrapText="1"/>
      <protection/>
    </xf>
    <xf numFmtId="4" fontId="27" fillId="0" borderId="11" xfId="72" applyNumberFormat="1" applyFont="1" applyFill="1" applyBorder="1" applyAlignment="1">
      <alignment horizontal="center" vertical="top" wrapText="1"/>
      <protection/>
    </xf>
    <xf numFmtId="0" fontId="19" fillId="0" borderId="12" xfId="72" applyFill="1" applyBorder="1" applyAlignment="1">
      <alignment horizontal="center" vertical="top" wrapText="1"/>
      <protection/>
    </xf>
    <xf numFmtId="0" fontId="19" fillId="0" borderId="13" xfId="72" applyFill="1" applyBorder="1" applyAlignment="1">
      <alignment horizontal="center" vertical="top" wrapText="1"/>
      <protection/>
    </xf>
    <xf numFmtId="0" fontId="29" fillId="0" borderId="18" xfId="72" applyFont="1" applyFill="1" applyBorder="1" applyAlignment="1">
      <alignment horizontal="center" vertical="center" wrapText="1"/>
      <protection/>
    </xf>
    <xf numFmtId="0" fontId="20" fillId="0" borderId="15" xfId="72" applyFont="1" applyFill="1" applyBorder="1" applyAlignment="1">
      <alignment horizontal="center" vertical="center" wrapText="1"/>
      <protection/>
    </xf>
    <xf numFmtId="0" fontId="22" fillId="0" borderId="20" xfId="72" applyFont="1" applyFill="1" applyBorder="1" applyAlignment="1">
      <alignment horizontal="center" vertical="top" wrapText="1"/>
      <protection/>
    </xf>
    <xf numFmtId="4" fontId="27" fillId="0" borderId="10" xfId="72" applyNumberFormat="1" applyFont="1" applyFill="1" applyBorder="1" applyAlignment="1">
      <alignment horizontal="center" vertical="center" wrapText="1"/>
      <protection/>
    </xf>
    <xf numFmtId="0" fontId="23" fillId="0" borderId="0" xfId="72" applyFont="1" applyFill="1" applyBorder="1" applyAlignment="1">
      <alignment horizontal="center"/>
      <protection/>
    </xf>
    <xf numFmtId="0" fontId="24" fillId="0" borderId="0" xfId="72" applyFont="1" applyFill="1" applyBorder="1" applyAlignment="1">
      <alignment horizontal="center"/>
      <protection/>
    </xf>
    <xf numFmtId="0" fontId="24" fillId="0" borderId="21" xfId="72" applyFont="1" applyFill="1" applyBorder="1" applyAlignment="1">
      <alignment horizontal="center"/>
      <protection/>
    </xf>
    <xf numFmtId="0" fontId="0" fillId="0" borderId="0" xfId="0" applyAlignment="1">
      <alignment horizontal="center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Общий ЗА 2019 ГОД (Реформа)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6"/>
  <sheetViews>
    <sheetView tabSelected="1" zoomScalePageLayoutView="0" workbookViewId="0" topLeftCell="C32">
      <selection activeCell="E56" sqref="E56"/>
    </sheetView>
  </sheetViews>
  <sheetFormatPr defaultColWidth="9.140625" defaultRowHeight="15"/>
  <cols>
    <col min="1" max="1" width="3.421875" style="7" hidden="1" customWidth="1"/>
    <col min="2" max="2" width="9.140625" style="7" hidden="1" customWidth="1"/>
    <col min="3" max="3" width="28.140625" style="51" customWidth="1"/>
    <col min="4" max="4" width="12.7109375" style="51" customWidth="1"/>
    <col min="5" max="5" width="11.8515625" style="51" customWidth="1"/>
    <col min="6" max="6" width="13.28125" style="51" customWidth="1"/>
    <col min="7" max="7" width="11.8515625" style="51" customWidth="1"/>
    <col min="8" max="8" width="13.00390625" style="51" customWidth="1"/>
    <col min="9" max="9" width="25.140625" style="51" customWidth="1"/>
    <col min="10" max="10" width="10.140625" style="7" hidden="1" customWidth="1"/>
    <col min="11" max="11" width="0" style="7" hidden="1" customWidth="1"/>
    <col min="12" max="16384" width="9.140625" style="7" customWidth="1"/>
  </cols>
  <sheetData>
    <row r="1" spans="3:9" ht="12.75" customHeight="1" hidden="1">
      <c r="C1" s="6"/>
      <c r="D1" s="6"/>
      <c r="E1" s="6"/>
      <c r="F1" s="6"/>
      <c r="G1" s="6"/>
      <c r="H1" s="6"/>
      <c r="I1" s="6"/>
    </row>
    <row r="2" spans="3:9" ht="13.5" customHeight="1" hidden="1" thickBot="1">
      <c r="C2" s="6"/>
      <c r="D2" s="6"/>
      <c r="E2" s="6" t="s">
        <v>19</v>
      </c>
      <c r="F2" s="6"/>
      <c r="G2" s="6"/>
      <c r="H2" s="6"/>
      <c r="I2" s="6"/>
    </row>
    <row r="3" spans="3:9" ht="13.5" customHeight="1" hidden="1" thickBot="1">
      <c r="C3" s="8"/>
      <c r="D3" s="9"/>
      <c r="E3" s="10"/>
      <c r="F3" s="10"/>
      <c r="G3" s="10"/>
      <c r="H3" s="10"/>
      <c r="I3" s="11"/>
    </row>
    <row r="4" spans="3:9" ht="12.75" customHeight="1" hidden="1">
      <c r="C4" s="12"/>
      <c r="D4" s="12"/>
      <c r="E4" s="13"/>
      <c r="F4" s="13"/>
      <c r="G4" s="13"/>
      <c r="H4" s="13"/>
      <c r="I4" s="13"/>
    </row>
    <row r="5" spans="3:9" ht="12.75" customHeight="1">
      <c r="C5" s="12"/>
      <c r="D5" s="12"/>
      <c r="E5" s="13"/>
      <c r="F5" s="13"/>
      <c r="G5" s="13"/>
      <c r="H5" s="13"/>
      <c r="I5" s="13"/>
    </row>
    <row r="6" spans="3:9" ht="12.75" customHeight="1">
      <c r="C6" s="12"/>
      <c r="D6" s="12"/>
      <c r="E6" s="13"/>
      <c r="F6" s="13"/>
      <c r="G6" s="13"/>
      <c r="H6" s="13"/>
      <c r="I6" s="13"/>
    </row>
    <row r="7" spans="3:9" ht="12.75" customHeight="1">
      <c r="C7" s="12"/>
      <c r="D7" s="12"/>
      <c r="E7" s="13"/>
      <c r="F7" s="13"/>
      <c r="G7" s="13"/>
      <c r="H7" s="13"/>
      <c r="I7" s="13"/>
    </row>
    <row r="8" spans="3:9" ht="12.75" customHeight="1">
      <c r="C8" s="12"/>
      <c r="D8" s="12"/>
      <c r="E8" s="13"/>
      <c r="F8" s="13"/>
      <c r="G8" s="13"/>
      <c r="H8" s="13"/>
      <c r="I8" s="13"/>
    </row>
    <row r="9" spans="3:9" ht="12.75" customHeight="1">
      <c r="C9" s="12"/>
      <c r="D9" s="12"/>
      <c r="E9" s="13"/>
      <c r="F9" s="13"/>
      <c r="G9" s="13"/>
      <c r="H9" s="13"/>
      <c r="I9" s="13"/>
    </row>
    <row r="10" spans="3:9" ht="12.75" customHeight="1">
      <c r="C10" s="12"/>
      <c r="D10" s="12"/>
      <c r="E10" s="13"/>
      <c r="F10" s="13"/>
      <c r="G10" s="13"/>
      <c r="H10" s="13"/>
      <c r="I10" s="13"/>
    </row>
    <row r="11" spans="3:9" ht="12.75" customHeight="1">
      <c r="C11" s="12"/>
      <c r="D11" s="12"/>
      <c r="E11" s="13"/>
      <c r="F11" s="13"/>
      <c r="G11" s="13"/>
      <c r="H11" s="13"/>
      <c r="I11" s="13"/>
    </row>
    <row r="12" spans="3:9" ht="12.75" customHeight="1">
      <c r="C12" s="12"/>
      <c r="D12" s="12"/>
      <c r="E12" s="13"/>
      <c r="F12" s="13"/>
      <c r="G12" s="13"/>
      <c r="H12" s="13"/>
      <c r="I12" s="13"/>
    </row>
    <row r="13" spans="3:9" ht="12.75" customHeight="1">
      <c r="C13" s="12"/>
      <c r="D13" s="12"/>
      <c r="E13" s="13"/>
      <c r="F13" s="13"/>
      <c r="G13" s="13"/>
      <c r="H13" s="13"/>
      <c r="I13" s="13"/>
    </row>
    <row r="14" spans="3:9" ht="12.75" customHeight="1">
      <c r="C14" s="12"/>
      <c r="D14" s="12"/>
      <c r="E14" s="13"/>
      <c r="F14" s="13"/>
      <c r="G14" s="13"/>
      <c r="H14" s="13"/>
      <c r="I14" s="13"/>
    </row>
    <row r="15" spans="3:9" ht="12.75" customHeight="1">
      <c r="C15" s="12"/>
      <c r="D15" s="12"/>
      <c r="E15" s="13"/>
      <c r="F15" s="13"/>
      <c r="G15" s="13"/>
      <c r="H15" s="13"/>
      <c r="I15" s="13"/>
    </row>
    <row r="16" spans="3:9" ht="12.75" customHeight="1">
      <c r="C16" s="12"/>
      <c r="D16" s="12"/>
      <c r="E16" s="13"/>
      <c r="F16" s="13"/>
      <c r="G16" s="13"/>
      <c r="H16" s="13"/>
      <c r="I16" s="13"/>
    </row>
    <row r="17" spans="3:9" ht="12.75" customHeight="1">
      <c r="C17" s="12"/>
      <c r="D17" s="12"/>
      <c r="E17" s="13"/>
      <c r="F17" s="13"/>
      <c r="G17" s="13"/>
      <c r="H17" s="13"/>
      <c r="I17" s="13"/>
    </row>
    <row r="18" spans="3:9" ht="12.75" customHeight="1">
      <c r="C18" s="12"/>
      <c r="D18" s="12"/>
      <c r="E18" s="13"/>
      <c r="F18" s="13"/>
      <c r="G18" s="13"/>
      <c r="H18" s="13"/>
      <c r="I18" s="13"/>
    </row>
    <row r="19" spans="3:9" ht="12.75" customHeight="1">
      <c r="C19" s="12"/>
      <c r="D19" s="12"/>
      <c r="E19" s="13"/>
      <c r="F19" s="13"/>
      <c r="G19" s="13"/>
      <c r="H19" s="13"/>
      <c r="I19" s="13"/>
    </row>
    <row r="20" spans="3:9" ht="14.25">
      <c r="C20" s="68" t="s">
        <v>20</v>
      </c>
      <c r="D20" s="68"/>
      <c r="E20" s="68"/>
      <c r="F20" s="68"/>
      <c r="G20" s="68"/>
      <c r="H20" s="68"/>
      <c r="I20" s="68"/>
    </row>
    <row r="21" spans="3:9" ht="12.75">
      <c r="C21" s="69" t="s">
        <v>21</v>
      </c>
      <c r="D21" s="69"/>
      <c r="E21" s="69"/>
      <c r="F21" s="69"/>
      <c r="G21" s="69"/>
      <c r="H21" s="69"/>
      <c r="I21" s="69"/>
    </row>
    <row r="22" spans="3:9" ht="12.75">
      <c r="C22" s="69" t="s">
        <v>22</v>
      </c>
      <c r="D22" s="69"/>
      <c r="E22" s="69"/>
      <c r="F22" s="69"/>
      <c r="G22" s="69"/>
      <c r="H22" s="69"/>
      <c r="I22" s="69"/>
    </row>
    <row r="23" spans="3:9" ht="6" customHeight="1" thickBot="1">
      <c r="C23" s="70"/>
      <c r="D23" s="70"/>
      <c r="E23" s="70"/>
      <c r="F23" s="70"/>
      <c r="G23" s="70"/>
      <c r="H23" s="70"/>
      <c r="I23" s="70"/>
    </row>
    <row r="24" spans="3:9" ht="57" customHeight="1" thickBot="1">
      <c r="C24" s="14" t="s">
        <v>23</v>
      </c>
      <c r="D24" s="15" t="s">
        <v>24</v>
      </c>
      <c r="E24" s="16" t="s">
        <v>25</v>
      </c>
      <c r="F24" s="16" t="s">
        <v>26</v>
      </c>
      <c r="G24" s="16" t="s">
        <v>27</v>
      </c>
      <c r="H24" s="16" t="s">
        <v>28</v>
      </c>
      <c r="I24" s="15" t="s">
        <v>29</v>
      </c>
    </row>
    <row r="25" spans="3:9" ht="13.5" customHeight="1" thickBot="1">
      <c r="C25" s="54" t="s">
        <v>30</v>
      </c>
      <c r="D25" s="55"/>
      <c r="E25" s="55"/>
      <c r="F25" s="55"/>
      <c r="G25" s="55"/>
      <c r="H25" s="55"/>
      <c r="I25" s="56"/>
    </row>
    <row r="26" spans="3:11" ht="13.5" customHeight="1" thickBot="1">
      <c r="C26" s="17" t="s">
        <v>31</v>
      </c>
      <c r="D26" s="18">
        <v>82426.16999999993</v>
      </c>
      <c r="E26" s="19"/>
      <c r="F26" s="19">
        <f>35492.35+39348.77</f>
        <v>74841.12</v>
      </c>
      <c r="G26" s="19"/>
      <c r="H26" s="20">
        <f>+D26+E26-F26</f>
        <v>7585.04999999993</v>
      </c>
      <c r="I26" s="57" t="s">
        <v>32</v>
      </c>
      <c r="K26" s="7">
        <f>0.79+4.85+44035.77</f>
        <v>44041.409999999996</v>
      </c>
    </row>
    <row r="27" spans="3:11" ht="13.5" customHeight="1" thickBot="1">
      <c r="C27" s="17" t="s">
        <v>33</v>
      </c>
      <c r="D27" s="18">
        <v>41128.450000000026</v>
      </c>
      <c r="E27" s="21"/>
      <c r="F27" s="21">
        <f>4167.3+8469.43+12690.94+6785.72</f>
        <v>32113.39</v>
      </c>
      <c r="G27" s="19"/>
      <c r="H27" s="20">
        <f>+D27+E27-F27</f>
        <v>9015.060000000027</v>
      </c>
      <c r="I27" s="58"/>
      <c r="K27" s="7">
        <f>8945.62-4789.05+0.69</f>
        <v>4157.26</v>
      </c>
    </row>
    <row r="28" spans="3:11" ht="13.5" customHeight="1" thickBot="1">
      <c r="C28" s="17" t="s">
        <v>34</v>
      </c>
      <c r="D28" s="18">
        <v>25327.469999999987</v>
      </c>
      <c r="E28" s="21"/>
      <c r="F28" s="21">
        <f>13435+7068.22</f>
        <v>20503.22</v>
      </c>
      <c r="G28" s="19"/>
      <c r="H28" s="20">
        <f>+D28+E28-F28</f>
        <v>4824.249999999985</v>
      </c>
      <c r="I28" s="58"/>
      <c r="K28" s="7">
        <f>4755.44-1127.41+1.68</f>
        <v>3629.7099999999996</v>
      </c>
    </row>
    <row r="29" spans="3:11" ht="13.5" customHeight="1" thickBot="1">
      <c r="C29" s="17" t="s">
        <v>35</v>
      </c>
      <c r="D29" s="18">
        <v>18127.139999999992</v>
      </c>
      <c r="E29" s="21"/>
      <c r="F29" s="21">
        <f>10258.05-4248.45+8496.9</f>
        <v>14506.5</v>
      </c>
      <c r="G29" s="19"/>
      <c r="H29" s="20">
        <f>+D29+E29-F29</f>
        <v>3620.639999999992</v>
      </c>
      <c r="I29" s="58"/>
      <c r="K29" s="7">
        <f>1240.27-646.19+0.11+1674.37-395.69+0.62</f>
        <v>1873.4899999999998</v>
      </c>
    </row>
    <row r="30" spans="3:11" ht="13.5" customHeight="1" thickBot="1">
      <c r="C30" s="17" t="s">
        <v>36</v>
      </c>
      <c r="D30" s="18">
        <v>1266.6400000000003</v>
      </c>
      <c r="E30" s="21">
        <f>1105.92+2336.45+996.11</f>
        <v>4438.48</v>
      </c>
      <c r="F30" s="21">
        <f>2275.32+1263.33+1455.96</f>
        <v>4994.610000000001</v>
      </c>
      <c r="G30" s="19">
        <f>+E30</f>
        <v>4438.48</v>
      </c>
      <c r="H30" s="20">
        <f>+D30+E30-F30</f>
        <v>710.5099999999993</v>
      </c>
      <c r="I30" s="59"/>
      <c r="K30" s="7">
        <f>134.76-112.79+357.73+0.07</f>
        <v>379.77</v>
      </c>
    </row>
    <row r="31" spans="3:9" ht="13.5" customHeight="1" thickBot="1">
      <c r="C31" s="17" t="s">
        <v>37</v>
      </c>
      <c r="D31" s="22">
        <f>SUM(D26:D30)</f>
        <v>168275.86999999994</v>
      </c>
      <c r="E31" s="22">
        <f>SUM(E26:E30)</f>
        <v>4438.48</v>
      </c>
      <c r="F31" s="22">
        <f>SUM(F26:F30)</f>
        <v>146958.83999999997</v>
      </c>
      <c r="G31" s="22">
        <f>SUM(G26:G30)</f>
        <v>4438.48</v>
      </c>
      <c r="H31" s="22">
        <f>SUM(H26:H30)</f>
        <v>25755.509999999933</v>
      </c>
      <c r="I31" s="17"/>
    </row>
    <row r="32" spans="3:9" ht="13.5" customHeight="1" thickBot="1">
      <c r="C32" s="60" t="s">
        <v>38</v>
      </c>
      <c r="D32" s="60"/>
      <c r="E32" s="60"/>
      <c r="F32" s="60"/>
      <c r="G32" s="60"/>
      <c r="H32" s="60"/>
      <c r="I32" s="60"/>
    </row>
    <row r="33" spans="3:9" ht="56.25" customHeight="1" thickBot="1">
      <c r="C33" s="23" t="s">
        <v>23</v>
      </c>
      <c r="D33" s="15" t="s">
        <v>24</v>
      </c>
      <c r="E33" s="16" t="s">
        <v>25</v>
      </c>
      <c r="F33" s="16" t="s">
        <v>26</v>
      </c>
      <c r="G33" s="16" t="s">
        <v>27</v>
      </c>
      <c r="H33" s="16" t="s">
        <v>28</v>
      </c>
      <c r="I33" s="24" t="s">
        <v>39</v>
      </c>
    </row>
    <row r="34" spans="3:9" ht="30.75" customHeight="1" thickBot="1">
      <c r="C34" s="14" t="s">
        <v>40</v>
      </c>
      <c r="D34" s="25">
        <v>27640.389999999956</v>
      </c>
      <c r="E34" s="26">
        <v>161542.81</v>
      </c>
      <c r="F34" s="26">
        <f>154848.03+4888.52</f>
        <v>159736.55</v>
      </c>
      <c r="G34" s="26">
        <f>+E34</f>
        <v>161542.81</v>
      </c>
      <c r="H34" s="26">
        <f aca="true" t="shared" si="0" ref="H34:H42">+D34+E34-F34</f>
        <v>29446.649999999965</v>
      </c>
      <c r="I34" s="64" t="s">
        <v>41</v>
      </c>
    </row>
    <row r="35" spans="3:10" ht="14.25" customHeight="1" thickBot="1">
      <c r="C35" s="17" t="s">
        <v>42</v>
      </c>
      <c r="D35" s="18">
        <v>5296.500000000004</v>
      </c>
      <c r="E35" s="19">
        <v>36885.05</v>
      </c>
      <c r="F35" s="19">
        <v>33757.13</v>
      </c>
      <c r="G35" s="26">
        <v>27864.25</v>
      </c>
      <c r="H35" s="26">
        <f>+D35+E35-F35</f>
        <v>8424.420000000006</v>
      </c>
      <c r="I35" s="65"/>
      <c r="J35" s="27"/>
    </row>
    <row r="36" spans="3:9" ht="13.5" customHeight="1" thickBot="1">
      <c r="C36" s="23" t="s">
        <v>43</v>
      </c>
      <c r="D36" s="28">
        <v>0.009999999993505102</v>
      </c>
      <c r="E36" s="19"/>
      <c r="F36" s="19"/>
      <c r="G36" s="26"/>
      <c r="H36" s="26">
        <f t="shared" si="0"/>
        <v>0.009999999993505102</v>
      </c>
      <c r="I36" s="29"/>
    </row>
    <row r="37" spans="3:11" ht="12.75" customHeight="1" thickBot="1">
      <c r="C37" s="17" t="s">
        <v>44</v>
      </c>
      <c r="D37" s="28">
        <v>71544.21000000011</v>
      </c>
      <c r="E37" s="19">
        <v>159491.31</v>
      </c>
      <c r="F37" s="19">
        <v>200522.23</v>
      </c>
      <c r="G37" s="26">
        <f>+E37:E38</f>
        <v>159491.31</v>
      </c>
      <c r="H37" s="26">
        <f t="shared" si="0"/>
        <v>30513.290000000095</v>
      </c>
      <c r="I37" s="30" t="s">
        <v>45</v>
      </c>
      <c r="J37" s="7">
        <f>7267.31+1245.84</f>
        <v>8513.15</v>
      </c>
      <c r="K37" s="7">
        <f>9258.29+1315.16</f>
        <v>10573.45</v>
      </c>
    </row>
    <row r="38" spans="3:11" ht="26.25" customHeight="1" thickBot="1">
      <c r="C38" s="17" t="s">
        <v>46</v>
      </c>
      <c r="D38" s="18">
        <v>6884.75999999998</v>
      </c>
      <c r="E38" s="19">
        <v>31310.88</v>
      </c>
      <c r="F38" s="19">
        <v>34916.06</v>
      </c>
      <c r="G38" s="26">
        <v>51133.22</v>
      </c>
      <c r="H38" s="26">
        <f t="shared" si="0"/>
        <v>3279.579999999987</v>
      </c>
      <c r="I38" s="31" t="s">
        <v>47</v>
      </c>
      <c r="J38" s="7">
        <f>113.09+3049.03</f>
        <v>3162.1200000000003</v>
      </c>
      <c r="K38" s="7">
        <f>1.21+21.62+2607.25</f>
        <v>2630.08</v>
      </c>
    </row>
    <row r="39" spans="3:9" s="37" customFormat="1" ht="13.5" customHeight="1" hidden="1" thickBot="1">
      <c r="C39" s="32" t="s">
        <v>48</v>
      </c>
      <c r="D39" s="33">
        <v>0</v>
      </c>
      <c r="E39" s="34"/>
      <c r="F39" s="34"/>
      <c r="G39" s="26"/>
      <c r="H39" s="35">
        <f t="shared" si="0"/>
        <v>0</v>
      </c>
      <c r="I39" s="36" t="s">
        <v>49</v>
      </c>
    </row>
    <row r="40" spans="3:9" ht="27.75" customHeight="1" thickBot="1">
      <c r="C40" s="17" t="s">
        <v>50</v>
      </c>
      <c r="D40" s="18">
        <v>367.03999999999974</v>
      </c>
      <c r="E40" s="21">
        <v>2075.72</v>
      </c>
      <c r="F40" s="21">
        <v>2008.14</v>
      </c>
      <c r="G40" s="26">
        <v>1382.89</v>
      </c>
      <c r="H40" s="26">
        <f t="shared" si="0"/>
        <v>434.6199999999992</v>
      </c>
      <c r="I40" s="31" t="s">
        <v>51</v>
      </c>
    </row>
    <row r="41" spans="3:9" ht="13.5" customHeight="1" thickBot="1">
      <c r="C41" s="23" t="s">
        <v>52</v>
      </c>
      <c r="D41" s="18">
        <v>6751.950000000004</v>
      </c>
      <c r="E41" s="21">
        <v>3790.02</v>
      </c>
      <c r="F41" s="21">
        <v>8812.65</v>
      </c>
      <c r="G41" s="26">
        <f>+E41</f>
        <v>3790.02</v>
      </c>
      <c r="H41" s="26">
        <f t="shared" si="0"/>
        <v>1729.3200000000052</v>
      </c>
      <c r="I41" s="30"/>
    </row>
    <row r="42" spans="3:9" s="43" customFormat="1" ht="24" customHeight="1" hidden="1" thickBot="1">
      <c r="C42" s="38" t="s">
        <v>53</v>
      </c>
      <c r="D42" s="39">
        <v>0</v>
      </c>
      <c r="E42" s="40"/>
      <c r="F42" s="40"/>
      <c r="G42" s="26">
        <f>+E42</f>
        <v>0</v>
      </c>
      <c r="H42" s="41">
        <f t="shared" si="0"/>
        <v>0</v>
      </c>
      <c r="I42" s="42" t="s">
        <v>54</v>
      </c>
    </row>
    <row r="43" spans="3:9" ht="13.5" thickBot="1">
      <c r="C43" s="17" t="s">
        <v>55</v>
      </c>
      <c r="D43" s="18">
        <v>1506.9299999999957</v>
      </c>
      <c r="E43" s="21">
        <v>8468.63</v>
      </c>
      <c r="F43" s="21">
        <v>8208.98</v>
      </c>
      <c r="G43" s="26">
        <v>3366</v>
      </c>
      <c r="H43" s="26">
        <f>+D43+E43-F43</f>
        <v>1766.5799999999945</v>
      </c>
      <c r="I43" s="31" t="s">
        <v>56</v>
      </c>
    </row>
    <row r="44" spans="3:11" ht="13.5" thickBot="1">
      <c r="C44" s="23" t="s">
        <v>57</v>
      </c>
      <c r="D44" s="18">
        <v>4372.010000000003</v>
      </c>
      <c r="E44" s="21">
        <v>147.09</v>
      </c>
      <c r="F44" s="21">
        <f>1633.41+1822.78-1655.02</f>
        <v>1801.17</v>
      </c>
      <c r="G44" s="26">
        <f>+E44</f>
        <v>147.09</v>
      </c>
      <c r="H44" s="19">
        <f>+D44+E44-F44</f>
        <v>2717.930000000003</v>
      </c>
      <c r="I44" s="30"/>
      <c r="J44" s="7">
        <f>641.64+317.73</f>
        <v>959.37</v>
      </c>
      <c r="K44" s="7">
        <f>3256.45+1616.02</f>
        <v>4872.469999999999</v>
      </c>
    </row>
    <row r="45" spans="3:9" s="44" customFormat="1" ht="16.5" customHeight="1" thickBot="1">
      <c r="C45" s="17" t="s">
        <v>37</v>
      </c>
      <c r="D45" s="22">
        <f>SUM(D34:D44)</f>
        <v>124363.80000000005</v>
      </c>
      <c r="E45" s="22">
        <f>SUM(E34:E44)</f>
        <v>403711.51</v>
      </c>
      <c r="F45" s="22">
        <f>SUM(F34:F44)</f>
        <v>449762.91000000003</v>
      </c>
      <c r="G45" s="22">
        <f>SUM(G34:G44)</f>
        <v>408717.59</v>
      </c>
      <c r="H45" s="22">
        <f>SUM(H34:H44)</f>
        <v>78312.40000000004</v>
      </c>
      <c r="I45" s="29"/>
    </row>
    <row r="46" spans="3:9" ht="13.5" customHeight="1" thickBot="1">
      <c r="C46" s="66" t="s">
        <v>58</v>
      </c>
      <c r="D46" s="66"/>
      <c r="E46" s="66"/>
      <c r="F46" s="66"/>
      <c r="G46" s="66"/>
      <c r="H46" s="66"/>
      <c r="I46" s="66"/>
    </row>
    <row r="47" spans="3:9" ht="27" customHeight="1" thickBot="1">
      <c r="C47" s="45" t="s">
        <v>59</v>
      </c>
      <c r="D47" s="67" t="s">
        <v>60</v>
      </c>
      <c r="E47" s="67"/>
      <c r="F47" s="67"/>
      <c r="G47" s="67"/>
      <c r="H47" s="67"/>
      <c r="I47" s="46" t="s">
        <v>61</v>
      </c>
    </row>
    <row r="48" spans="3:9" ht="26.25" customHeight="1" thickBot="1">
      <c r="C48" s="45" t="s">
        <v>62</v>
      </c>
      <c r="D48" s="61" t="s">
        <v>63</v>
      </c>
      <c r="E48" s="62"/>
      <c r="F48" s="62"/>
      <c r="G48" s="62"/>
      <c r="H48" s="63"/>
      <c r="I48" s="47" t="s">
        <v>62</v>
      </c>
    </row>
    <row r="49" spans="3:8" ht="18" customHeight="1">
      <c r="C49" s="48" t="s">
        <v>64</v>
      </c>
      <c r="D49" s="48"/>
      <c r="E49" s="48"/>
      <c r="F49" s="48"/>
      <c r="G49" s="48"/>
      <c r="H49" s="49">
        <f>+H31+H45</f>
        <v>104067.90999999997</v>
      </c>
    </row>
    <row r="50" ht="15" hidden="1">
      <c r="C50" s="50" t="s">
        <v>65</v>
      </c>
    </row>
    <row r="51" ht="12.75" hidden="1">
      <c r="C51" s="52" t="s">
        <v>66</v>
      </c>
    </row>
    <row r="52" spans="5:6" ht="12.75">
      <c r="E52" s="53"/>
      <c r="F52" s="53"/>
    </row>
    <row r="53" spans="4:8" ht="12.75">
      <c r="D53" s="53"/>
      <c r="E53" s="53"/>
      <c r="F53" s="53"/>
      <c r="G53" s="53"/>
      <c r="H53" s="53"/>
    </row>
    <row r="54" ht="12.75" hidden="1">
      <c r="H54" s="51">
        <f>6884.76+1506.93+367.04+2570.82+1801.19+5296.5+0.01+27640.39+6751.95+71544.21</f>
        <v>124363.8</v>
      </c>
    </row>
    <row r="55" ht="12.75">
      <c r="H55" s="53"/>
    </row>
    <row r="56" spans="3:7" ht="12.75">
      <c r="C56" s="51" t="s">
        <v>67</v>
      </c>
      <c r="E56" s="53">
        <f>+E45+E31+5580+30972.08</f>
        <v>444702.07</v>
      </c>
      <c r="G56" s="53">
        <f>+G45+G31</f>
        <v>413156.07</v>
      </c>
    </row>
  </sheetData>
  <sheetProtection/>
  <mergeCells count="11">
    <mergeCell ref="C20:I20"/>
    <mergeCell ref="C21:I21"/>
    <mergeCell ref="C22:I22"/>
    <mergeCell ref="C23:I23"/>
    <mergeCell ref="C25:I25"/>
    <mergeCell ref="I26:I30"/>
    <mergeCell ref="C32:I32"/>
    <mergeCell ref="D48:H48"/>
    <mergeCell ref="I34:I35"/>
    <mergeCell ref="C46:I46"/>
    <mergeCell ref="D47:H47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4"/>
  <sheetViews>
    <sheetView zoomScaleSheetLayoutView="120" zoomScalePageLayoutView="0" workbookViewId="0" topLeftCell="A13">
      <selection activeCell="H17" sqref="H17"/>
    </sheetView>
  </sheetViews>
  <sheetFormatPr defaultColWidth="9.140625" defaultRowHeight="15"/>
  <cols>
    <col min="1" max="1" width="4.57421875" style="0" customWidth="1"/>
    <col min="2" max="2" width="12.421875" style="0" customWidth="1"/>
    <col min="3" max="3" width="13.28125" style="0" hidden="1" customWidth="1"/>
    <col min="4" max="4" width="12.140625" style="0" customWidth="1"/>
    <col min="5" max="5" width="13.57421875" style="0" customWidth="1"/>
    <col min="6" max="6" width="13.28125" style="0" customWidth="1"/>
    <col min="7" max="7" width="14.28125" style="0" customWidth="1"/>
    <col min="8" max="8" width="15.140625" style="0" customWidth="1"/>
    <col min="9" max="9" width="13.7109375" style="0" customWidth="1"/>
  </cols>
  <sheetData>
    <row r="13" spans="1:9" ht="15">
      <c r="A13" s="71" t="s">
        <v>0</v>
      </c>
      <c r="B13" s="71"/>
      <c r="C13" s="71"/>
      <c r="D13" s="71"/>
      <c r="E13" s="71"/>
      <c r="F13" s="71"/>
      <c r="G13" s="71"/>
      <c r="H13" s="71"/>
      <c r="I13" s="71"/>
    </row>
    <row r="14" spans="1:9" ht="15">
      <c r="A14" s="71" t="s">
        <v>1</v>
      </c>
      <c r="B14" s="71"/>
      <c r="C14" s="71"/>
      <c r="D14" s="71"/>
      <c r="E14" s="71"/>
      <c r="F14" s="71"/>
      <c r="G14" s="71"/>
      <c r="H14" s="71"/>
      <c r="I14" s="71"/>
    </row>
    <row r="15" spans="1:9" ht="15">
      <c r="A15" s="71" t="s">
        <v>2</v>
      </c>
      <c r="B15" s="71"/>
      <c r="C15" s="71"/>
      <c r="D15" s="71"/>
      <c r="E15" s="71"/>
      <c r="F15" s="71"/>
      <c r="G15" s="71"/>
      <c r="H15" s="71"/>
      <c r="I15" s="71"/>
    </row>
    <row r="16" spans="1:9" ht="60">
      <c r="A16" s="1" t="s">
        <v>3</v>
      </c>
      <c r="B16" s="1" t="s">
        <v>4</v>
      </c>
      <c r="C16" s="1" t="s">
        <v>5</v>
      </c>
      <c r="D16" s="1" t="s">
        <v>6</v>
      </c>
      <c r="E16" s="1" t="s">
        <v>7</v>
      </c>
      <c r="F16" s="2" t="s">
        <v>8</v>
      </c>
      <c r="G16" s="2" t="s">
        <v>9</v>
      </c>
      <c r="H16" s="1" t="s">
        <v>10</v>
      </c>
      <c r="I16" s="1" t="s">
        <v>11</v>
      </c>
    </row>
    <row r="17" spans="1:9" ht="15">
      <c r="A17" s="3" t="s">
        <v>12</v>
      </c>
      <c r="B17" s="4">
        <v>439.95031</v>
      </c>
      <c r="C17" s="4">
        <v>0</v>
      </c>
      <c r="D17" s="4">
        <v>36.88505</v>
      </c>
      <c r="E17" s="4">
        <v>33.75713</v>
      </c>
      <c r="F17" s="4">
        <f>(30972.08+5580)/1000</f>
        <v>36.552080000000004</v>
      </c>
      <c r="G17" s="4">
        <v>27.86425</v>
      </c>
      <c r="H17" s="5">
        <v>8.42442</v>
      </c>
      <c r="I17" s="5">
        <f>B17+D17+F17-G17</f>
        <v>485.52319</v>
      </c>
    </row>
    <row r="19" ht="15">
      <c r="A19" t="s">
        <v>18</v>
      </c>
    </row>
    <row r="20" ht="15">
      <c r="A20" t="s">
        <v>13</v>
      </c>
    </row>
    <row r="21" ht="15">
      <c r="A21" t="s">
        <v>14</v>
      </c>
    </row>
    <row r="22" ht="15">
      <c r="A22" t="s">
        <v>15</v>
      </c>
    </row>
    <row r="23" ht="15">
      <c r="A23" t="s">
        <v>16</v>
      </c>
    </row>
    <row r="24" ht="15">
      <c r="A24" t="s">
        <v>17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Депозитарно-Клиринговая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dcterms:created xsi:type="dcterms:W3CDTF">2020-03-06T19:09:02Z</dcterms:created>
  <dcterms:modified xsi:type="dcterms:W3CDTF">2020-03-12T09:30:56Z</dcterms:modified>
  <cp:category/>
  <cp:version/>
  <cp:contentType/>
  <cp:contentStatus/>
</cp:coreProperties>
</file>