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Школьная6 3" sheetId="1" r:id="rId1"/>
    <sheet name="Школьная 6 3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<sst xmlns="http://schemas.openxmlformats.org/spreadsheetml/2006/main" count="78" uniqueCount="71">
  <si>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ОТЧЕТ</t>
  </si>
  <si>
    <t>по выполнению плана текущего ремонта жилого дома</t>
  </si>
  <si>
    <t>№ 6/3 по ул. Школьная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</si>
  <si>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</si>
  <si>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</si>
  <si>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</si>
  <si>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</si>
  <si>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</si>
  <si>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</si>
  <si>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</si>
  <si>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</si>
  <si>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</si>
  <si>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</si>
  <si>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- 0.07 т.р.</t>
  </si>
  <si>
    <t>проведение технического обследования кровли - 25.0 т.р.</t>
  </si>
  <si>
    <t>ремонт сисием ХВС, ГВС - 1.60 т. р.</t>
  </si>
  <si>
    <t>ремонт кровли - 0.47 т.р.</t>
  </si>
  <si>
    <t>расходный инвентарь - 0.25 т.р.</t>
  </si>
  <si>
    <t>установка трубы слива ЦО в подвале - 0.26 т.р.</t>
  </si>
  <si>
    <t>замена термометров электрич КУУТЭ в ТП - 2.46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</si>
  <si>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30</t>
    </r>
    <r>
      <rPr>
        <b/>
        <sz val="11"/>
        <color indexed="8"/>
        <rFont val="Calibri"/>
        <family val="2"/>
      </rPr>
      <t xml:space="preserve">.11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</si>
  <si>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</si>
  <si>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</si>
  <si>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</si>
  <si>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6/3  по ул. Школьная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</si>
  <si>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</si>
  <si>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</si>
  <si>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</si>
  <si>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</si>
  <si>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</si>
  <si>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</si>
  <si>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</si>
  <si>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</si>
  <si>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</si>
  <si>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</si>
  <si>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</si>
  <si>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</si>
  <si>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</si>
  <si>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</si>
  <si>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</si>
  <si>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</si>
  <si>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</si>
  <si>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</si>
  <si>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</si>
  <si>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</si>
  <si>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</si>
  <si>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</si>
  <si>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</si>
  <si>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</si>
  <si>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 "Леноблстрой"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</si>
  <si>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</si>
  <si>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</si>
  <si>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</si>
  <si>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</si>
  <si>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</si>
  <si>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повыш.коэфф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</si>
  <si>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</si>
  <si>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</si>
  <si>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</si>
  <si>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</si>
  <si>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</si>
  <si>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</si>
  <si>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</si>
  <si>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</si>
  <si>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Гашимова</t>
  </si>
  <si>
    <t xml:space="preserve">Поступило от Гашимовой Л. за управление и содержание общедомового имущества, и за сбор ТБО 9100 руб. </t>
  </si>
  <si>
    <t>Гашимова Л.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</si>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</sst>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72" applyFont="1" applyFill="1">
      <alignment/>
      <protection/>
    </xf>
    <xf numFmtId="0" fontId="19" fillId="0" borderId="0" xfId="72" applyFill="1">
      <alignment/>
      <protection/>
    </xf>
    <xf numFmtId="0" fontId="22" fillId="0" borderId="11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/>
      <protection/>
    </xf>
    <xf numFmtId="0" fontId="21" fillId="0" borderId="12" xfId="72" applyFont="1" applyFill="1" applyBorder="1">
      <alignment/>
      <protection/>
    </xf>
    <xf numFmtId="0" fontId="21" fillId="0" borderId="13" xfId="72" applyFont="1" applyFill="1" applyBorder="1">
      <alignment/>
      <protection/>
    </xf>
    <xf numFmtId="0" fontId="22" fillId="0" borderId="0" xfId="72" applyFont="1" applyFill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5" fillId="0" borderId="14" xfId="72" applyFont="1" applyFill="1" applyBorder="1" applyAlignment="1">
      <alignment horizontal="center" vertical="top" wrapText="1"/>
      <protection/>
    </xf>
    <xf numFmtId="0" fontId="25" fillId="0" borderId="13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4" fontId="27" fillId="0" borderId="16" xfId="72" applyNumberFormat="1" applyFont="1" applyFill="1" applyBorder="1" applyAlignment="1">
      <alignment horizontal="right" vertical="top" wrapText="1"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4" fontId="28" fillId="0" borderId="14" xfId="72" applyNumberFormat="1" applyFont="1" applyFill="1" applyBorder="1" applyAlignment="1">
      <alignment vertical="top" wrapText="1"/>
      <protection/>
    </xf>
    <xf numFmtId="4" fontId="27" fillId="0" borderId="16" xfId="72" applyNumberFormat="1" applyFont="1" applyFill="1" applyBorder="1" applyAlignment="1">
      <alignment vertical="top" wrapText="1"/>
      <protection/>
    </xf>
    <xf numFmtId="4" fontId="22" fillId="0" borderId="16" xfId="72" applyNumberFormat="1" applyFont="1" applyFill="1" applyBorder="1" applyAlignment="1">
      <alignment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center" vertical="top" wrapText="1"/>
      <protection/>
    </xf>
    <xf numFmtId="4" fontId="27" fillId="0" borderId="13" xfId="72" applyNumberFormat="1" applyFont="1" applyFill="1" applyBorder="1" applyAlignment="1">
      <alignment horizontal="right" vertical="top" wrapText="1"/>
      <protection/>
    </xf>
    <xf numFmtId="4" fontId="28" fillId="0" borderId="13" xfId="72" applyNumberFormat="1" applyFont="1" applyFill="1" applyBorder="1" applyAlignment="1">
      <alignment vertical="top" wrapText="1"/>
      <protection/>
    </xf>
    <xf numFmtId="4" fontId="19" fillId="0" borderId="0" xfId="72" applyNumberFormat="1" applyFill="1">
      <alignment/>
      <protection/>
    </xf>
    <xf numFmtId="4" fontId="29" fillId="0" borderId="16" xfId="72" applyNumberFormat="1" applyFont="1" applyFill="1" applyBorder="1" applyAlignment="1">
      <alignment horizontal="right" vertical="top" wrapText="1"/>
      <protection/>
    </xf>
    <xf numFmtId="0" fontId="22" fillId="0" borderId="16" xfId="72" applyFont="1" applyFill="1" applyBorder="1" applyAlignment="1">
      <alignment horizontal="center" vertical="top" wrapText="1"/>
      <protection/>
    </xf>
    <xf numFmtId="0" fontId="30" fillId="0" borderId="16" xfId="72" applyFont="1" applyFill="1" applyBorder="1" applyAlignment="1">
      <alignment horizontal="center" vertical="top" wrapText="1"/>
      <protection/>
    </xf>
    <xf numFmtId="2" fontId="19" fillId="0" borderId="0" xfId="72" applyNumberFormat="1" applyFill="1">
      <alignment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2" fillId="24" borderId="15" xfId="72" applyFont="1" applyFill="1" applyBorder="1" applyAlignment="1">
      <alignment horizontal="center" vertical="top" wrapText="1"/>
      <protection/>
    </xf>
    <xf numFmtId="4" fontId="27" fillId="24" borderId="16" xfId="72" applyNumberFormat="1" applyFont="1" applyFill="1" applyBorder="1" applyAlignment="1">
      <alignment horizontal="right" vertical="top" wrapText="1"/>
      <protection/>
    </xf>
    <xf numFmtId="4" fontId="28" fillId="24" borderId="16" xfId="72" applyNumberFormat="1" applyFont="1" applyFill="1" applyBorder="1" applyAlignment="1">
      <alignment vertical="top" wrapText="1"/>
      <protection/>
    </xf>
    <xf numFmtId="4" fontId="28" fillId="24" borderId="13" xfId="72" applyNumberFormat="1" applyFont="1" applyFill="1" applyBorder="1" applyAlignment="1">
      <alignment vertical="top" wrapText="1"/>
      <protection/>
    </xf>
    <xf numFmtId="0" fontId="27" fillId="24" borderId="16" xfId="72" applyFont="1" applyFill="1" applyBorder="1" applyAlignment="1">
      <alignment horizontal="center" vertical="top" wrapText="1"/>
      <protection/>
    </xf>
    <xf numFmtId="0" fontId="19" fillId="24" borderId="0" xfId="72" applyFill="1">
      <alignment/>
      <protection/>
    </xf>
    <xf numFmtId="0" fontId="25" fillId="24" borderId="15" xfId="72" applyFont="1" applyFill="1" applyBorder="1" applyAlignment="1">
      <alignment horizontal="center" vertical="top" wrapText="1"/>
      <protection/>
    </xf>
    <xf numFmtId="4" fontId="27" fillId="24" borderId="16" xfId="72" applyNumberFormat="1" applyFont="1" applyFill="1" applyBorder="1" applyAlignment="1">
      <alignment horizontal="right" vertical="top" wrapText="1"/>
      <protection/>
    </xf>
    <xf numFmtId="4" fontId="27" fillId="24" borderId="16" xfId="72" applyNumberFormat="1" applyFont="1" applyFill="1" applyBorder="1" applyAlignment="1">
      <alignment vertical="top" wrapText="1"/>
      <protection/>
    </xf>
    <xf numFmtId="4" fontId="28" fillId="24" borderId="13" xfId="72" applyNumberFormat="1" applyFont="1" applyFill="1" applyBorder="1" applyAlignment="1">
      <alignment vertical="top" wrapText="1"/>
      <protection/>
    </xf>
    <xf numFmtId="0" fontId="30" fillId="24" borderId="16" xfId="72" applyFont="1" applyFill="1" applyBorder="1" applyAlignment="1">
      <alignment horizontal="center" vertical="top" wrapText="1"/>
      <protection/>
    </xf>
    <xf numFmtId="0" fontId="19" fillId="24" borderId="0" xfId="72" applyFill="1">
      <alignment/>
      <protection/>
    </xf>
    <xf numFmtId="0" fontId="19" fillId="0" borderId="0" xfId="72" applyFont="1" applyFill="1">
      <alignment/>
      <protection/>
    </xf>
    <xf numFmtId="0" fontId="22" fillId="0" borderId="11" xfId="72" applyFont="1" applyFill="1" applyBorder="1" applyAlignment="1">
      <alignment horizontal="center" wrapText="1"/>
      <protection/>
    </xf>
    <xf numFmtId="0" fontId="27" fillId="0" borderId="10" xfId="72" applyFont="1" applyFill="1" applyBorder="1" applyAlignment="1">
      <alignment horizontal="center" vertical="top" wrapText="1"/>
      <protection/>
    </xf>
    <xf numFmtId="0" fontId="22" fillId="0" borderId="11" xfId="72" applyFont="1" applyFill="1" applyBorder="1" applyAlignment="1">
      <alignment horizontal="center" vertical="center" wrapText="1"/>
      <protection/>
    </xf>
    <xf numFmtId="0" fontId="27" fillId="0" borderId="14" xfId="72" applyFont="1" applyFill="1" applyBorder="1" applyAlignment="1">
      <alignment horizontal="center" vertical="center" wrapText="1"/>
      <protection/>
    </xf>
    <xf numFmtId="0" fontId="31" fillId="0" borderId="0" xfId="72" applyFont="1" applyFill="1">
      <alignment/>
      <protection/>
    </xf>
    <xf numFmtId="4" fontId="32" fillId="0" borderId="0" xfId="72" applyNumberFormat="1" applyFont="1" applyFill="1">
      <alignment/>
      <protection/>
    </xf>
    <xf numFmtId="0" fontId="33" fillId="0" borderId="0" xfId="72" applyFont="1" applyFill="1">
      <alignment/>
      <protection/>
    </xf>
    <xf numFmtId="0" fontId="27" fillId="0" borderId="0" xfId="72" applyFont="1" applyFill="1">
      <alignment/>
      <protection/>
    </xf>
    <xf numFmtId="0" fontId="29" fillId="0" borderId="0" xfId="72" applyFont="1" applyFill="1">
      <alignment/>
      <protection/>
    </xf>
    <xf numFmtId="4" fontId="27" fillId="0" borderId="0" xfId="72" applyNumberFormat="1" applyFont="1" applyFill="1">
      <alignment/>
      <protection/>
    </xf>
    <xf numFmtId="4" fontId="27" fillId="0" borderId="11" xfId="72" applyNumberFormat="1" applyFont="1" applyFill="1" applyBorder="1" applyAlignment="1">
      <alignment horizontal="center" vertical="top" wrapText="1"/>
      <protection/>
    </xf>
    <xf numFmtId="0" fontId="19" fillId="0" borderId="12" xfId="72" applyFill="1" applyBorder="1" applyAlignment="1">
      <alignment horizontal="center" vertical="top" wrapText="1"/>
      <protection/>
    </xf>
    <xf numFmtId="0" fontId="19" fillId="0" borderId="13" xfId="72" applyFill="1" applyBorder="1" applyAlignment="1">
      <alignment horizontal="center" vertical="top" wrapText="1"/>
      <protection/>
    </xf>
    <xf numFmtId="0" fontId="22" fillId="0" borderId="12" xfId="72" applyFont="1" applyFill="1" applyBorder="1" applyAlignment="1">
      <alignment horizontal="center" vertical="top" wrapText="1"/>
      <protection/>
    </xf>
    <xf numFmtId="0" fontId="29" fillId="0" borderId="17" xfId="72" applyFont="1" applyFill="1" applyBorder="1" applyAlignment="1">
      <alignment horizontal="center" vertical="center" wrapText="1"/>
      <protection/>
    </xf>
    <xf numFmtId="0" fontId="20" fillId="0" borderId="15" xfId="72" applyFont="1" applyFill="1" applyBorder="1" applyAlignment="1">
      <alignment horizontal="center" vertical="center" wrapText="1"/>
      <protection/>
    </xf>
    <xf numFmtId="0" fontId="22" fillId="0" borderId="18" xfId="72" applyFont="1" applyFill="1" applyBorder="1" applyAlignment="1">
      <alignment horizontal="center" vertical="top" wrapText="1"/>
      <protection/>
    </xf>
    <xf numFmtId="4" fontId="27" fillId="0" borderId="10" xfId="72" applyNumberFormat="1" applyFont="1" applyFill="1" applyBorder="1" applyAlignment="1">
      <alignment horizontal="center" vertical="center" wrapText="1"/>
      <protection/>
    </xf>
    <xf numFmtId="0" fontId="27" fillId="0" borderId="17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/>
      <protection/>
    </xf>
    <xf numFmtId="0" fontId="24" fillId="0" borderId="20" xfId="72" applyFont="1" applyFill="1" applyBorder="1" applyAlignment="1">
      <alignment horizontal="center"/>
      <protection/>
    </xf>
    <xf numFmtId="0" fontId="25" fillId="0" borderId="11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tabSelected="1" workbookViewId="0" topLeftCell="C32">
      <selection activeCell="E55" sqref="E55"/>
    </sheetView>
  </sheetViews>
  <sheetFormatPr defaultColWidth="9.140625" defaultRowHeight="15"/>
  <cols>
    <col min="1" max="1" width="3.421875" style="9" hidden="1" customWidth="1"/>
    <col min="2" max="2" width="9.140625" style="9" hidden="1" customWidth="1"/>
    <col min="3" max="3" width="27.7109375" style="55" customWidth="1"/>
    <col min="4" max="4" width="13.00390625" style="55" customWidth="1"/>
    <col min="5" max="5" width="11.8515625" style="55" customWidth="1"/>
    <col min="6" max="6" width="13.28125" style="55" customWidth="1"/>
    <col min="7" max="7" width="11.8515625" style="55" customWidth="1"/>
    <col min="8" max="8" width="13.421875" style="55" customWidth="1"/>
    <col min="9" max="9" width="22.421875" style="55" customWidth="1"/>
    <col min="10" max="10" width="10.140625" style="9" hidden="1" customWidth="1"/>
    <col min="11" max="11" width="0" style="9" hidden="1" customWidth="1"/>
    <col min="12" max="16384" width="9.140625" style="9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21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9" ht="12.75" customHeight="1">
      <c r="C17" s="14"/>
      <c r="D17" s="14"/>
      <c r="E17" s="15"/>
      <c r="F17" s="15"/>
      <c r="G17" s="15"/>
      <c r="H17" s="15"/>
      <c r="I17" s="15"/>
    </row>
    <row r="18" spans="3:9" ht="12.75" customHeight="1">
      <c r="C18" s="14"/>
      <c r="D18" s="14"/>
      <c r="E18" s="15"/>
      <c r="F18" s="15"/>
      <c r="G18" s="15"/>
      <c r="H18" s="15"/>
      <c r="I18" s="15"/>
    </row>
    <row r="19" spans="3:9" ht="12.75" customHeight="1">
      <c r="C19" s="14"/>
      <c r="D19" s="14"/>
      <c r="E19" s="15"/>
      <c r="F19" s="15"/>
      <c r="G19" s="15"/>
      <c r="H19" s="15"/>
      <c r="I19" s="15"/>
    </row>
    <row r="20" spans="3:9" ht="14.25">
      <c r="C20" s="69" t="s">
        <v>22</v>
      </c>
      <c r="D20" s="69"/>
      <c r="E20" s="69"/>
      <c r="F20" s="69"/>
      <c r="G20" s="69"/>
      <c r="H20" s="69"/>
      <c r="I20" s="69"/>
    </row>
    <row r="21" spans="3:9" ht="12.75">
      <c r="C21" s="70" t="s">
        <v>23</v>
      </c>
      <c r="D21" s="70"/>
      <c r="E21" s="70"/>
      <c r="F21" s="70"/>
      <c r="G21" s="70"/>
      <c r="H21" s="70"/>
      <c r="I21" s="70"/>
    </row>
    <row r="22" spans="3:9" ht="12.75">
      <c r="C22" s="70" t="s">
        <v>24</v>
      </c>
      <c r="D22" s="70"/>
      <c r="E22" s="70"/>
      <c r="F22" s="70"/>
      <c r="G22" s="70"/>
      <c r="H22" s="70"/>
      <c r="I22" s="70"/>
    </row>
    <row r="23" spans="3:9" ht="6" customHeight="1" thickBot="1">
      <c r="C23" s="71"/>
      <c r="D23" s="71"/>
      <c r="E23" s="71"/>
      <c r="F23" s="71"/>
      <c r="G23" s="71"/>
      <c r="H23" s="71"/>
      <c r="I23" s="71"/>
    </row>
    <row r="24" spans="3:9" ht="53.25" customHeight="1" thickBot="1">
      <c r="C24" s="16" t="s">
        <v>25</v>
      </c>
      <c r="D24" s="17" t="s">
        <v>26</v>
      </c>
      <c r="E24" s="18" t="s">
        <v>27</v>
      </c>
      <c r="F24" s="18" t="s">
        <v>28</v>
      </c>
      <c r="G24" s="18" t="s">
        <v>29</v>
      </c>
      <c r="H24" s="18" t="s">
        <v>30</v>
      </c>
      <c r="I24" s="17" t="s">
        <v>31</v>
      </c>
    </row>
    <row r="25" spans="3:9" ht="13.5" customHeight="1" thickBot="1">
      <c r="C25" s="72" t="s">
        <v>32</v>
      </c>
      <c r="D25" s="73"/>
      <c r="E25" s="73"/>
      <c r="F25" s="73"/>
      <c r="G25" s="73"/>
      <c r="H25" s="73"/>
      <c r="I25" s="74"/>
    </row>
    <row r="26" spans="3:11" ht="13.5" customHeight="1" thickBot="1">
      <c r="C26" s="19" t="s">
        <v>33</v>
      </c>
      <c r="D26" s="20">
        <v>47458.95000000001</v>
      </c>
      <c r="E26" s="21"/>
      <c r="F26" s="21">
        <f>9861.75+37943.31</f>
        <v>47805.06</v>
      </c>
      <c r="G26" s="21"/>
      <c r="H26" s="22">
        <f>+D26+E26-F26</f>
        <v>-346.10999999998603</v>
      </c>
      <c r="I26" s="66" t="s">
        <v>34</v>
      </c>
      <c r="K26" s="9">
        <v>31169.11</v>
      </c>
    </row>
    <row r="27" spans="3:11" ht="13.5" customHeight="1" thickBot="1">
      <c r="C27" s="19" t="s">
        <v>35</v>
      </c>
      <c r="D27" s="20">
        <v>9162.809999999998</v>
      </c>
      <c r="E27" s="23"/>
      <c r="F27" s="23">
        <f>-1010.59+219.49+11.8+9945.11</f>
        <v>9165.810000000001</v>
      </c>
      <c r="G27" s="21"/>
      <c r="H27" s="22">
        <f>+D27+E27-F27</f>
        <v>-3.000000000003638</v>
      </c>
      <c r="I27" s="67"/>
      <c r="K27" s="9">
        <v>4400.76</v>
      </c>
    </row>
    <row r="28" spans="3:9" ht="13.5" customHeight="1" thickBot="1">
      <c r="C28" s="19" t="s">
        <v>36</v>
      </c>
      <c r="D28" s="20">
        <v>9103.43</v>
      </c>
      <c r="E28" s="23"/>
      <c r="F28" s="23">
        <v>9103.5</v>
      </c>
      <c r="G28" s="21"/>
      <c r="H28" s="22">
        <f>+D28+E28-F28</f>
        <v>-0.06999999999970896</v>
      </c>
      <c r="I28" s="67"/>
    </row>
    <row r="29" spans="3:11" ht="13.5" customHeight="1" thickBot="1">
      <c r="C29" s="19" t="s">
        <v>37</v>
      </c>
      <c r="D29" s="20">
        <v>5259.119999999995</v>
      </c>
      <c r="E29" s="23"/>
      <c r="F29" s="23">
        <f>-186.52+5450.03</f>
        <v>5263.509999999999</v>
      </c>
      <c r="G29" s="21"/>
      <c r="H29" s="22">
        <f>+D29+E29-F29</f>
        <v>-4.390000000003965</v>
      </c>
      <c r="I29" s="67"/>
      <c r="K29" s="9">
        <f>84428.85+1346.04</f>
        <v>85774.89</v>
      </c>
    </row>
    <row r="30" spans="3:11" ht="13.5" customHeight="1" thickBot="1">
      <c r="C30" s="19" t="s">
        <v>38</v>
      </c>
      <c r="D30" s="20">
        <v>927.3300000000008</v>
      </c>
      <c r="E30" s="23">
        <f>3179.36+1325.55+1788.4</f>
        <v>6293.3099999999995</v>
      </c>
      <c r="F30" s="23">
        <f>1834.98+2315.18+5467.53</f>
        <v>9617.689999999999</v>
      </c>
      <c r="G30" s="21">
        <f>+E30</f>
        <v>6293.3099999999995</v>
      </c>
      <c r="H30" s="22">
        <f>+D30+E30-F30</f>
        <v>-2397.0499999999984</v>
      </c>
      <c r="I30" s="68"/>
      <c r="K30" s="9">
        <f>10.62+169.12</f>
        <v>179.74</v>
      </c>
    </row>
    <row r="31" spans="3:9" ht="13.5" customHeight="1" thickBot="1">
      <c r="C31" s="19" t="s">
        <v>39</v>
      </c>
      <c r="D31" s="24">
        <f>SUM(D26:D30)</f>
        <v>71911.64</v>
      </c>
      <c r="E31" s="24">
        <f>SUM(E26:E30)</f>
        <v>6293.3099999999995</v>
      </c>
      <c r="F31" s="24">
        <f>SUM(F26:F30)</f>
        <v>80955.56999999999</v>
      </c>
      <c r="G31" s="24">
        <f>SUM(G26:G30)</f>
        <v>6293.3099999999995</v>
      </c>
      <c r="H31" s="24">
        <f>SUM(H26:H30)</f>
        <v>-2750.6199999999917</v>
      </c>
      <c r="I31" s="19"/>
    </row>
    <row r="32" spans="3:9" ht="13.5" customHeight="1" thickBot="1">
      <c r="C32" s="61" t="s">
        <v>40</v>
      </c>
      <c r="D32" s="61"/>
      <c r="E32" s="61"/>
      <c r="F32" s="61"/>
      <c r="G32" s="61"/>
      <c r="H32" s="61"/>
      <c r="I32" s="61"/>
    </row>
    <row r="33" spans="3:9" ht="53.25" customHeight="1" thickBot="1">
      <c r="C33" s="25" t="s">
        <v>25</v>
      </c>
      <c r="D33" s="17" t="s">
        <v>26</v>
      </c>
      <c r="E33" s="18" t="s">
        <v>27</v>
      </c>
      <c r="F33" s="18" t="s">
        <v>28</v>
      </c>
      <c r="G33" s="18" t="s">
        <v>29</v>
      </c>
      <c r="H33" s="18" t="s">
        <v>30</v>
      </c>
      <c r="I33" s="26" t="s">
        <v>41</v>
      </c>
    </row>
    <row r="34" spans="3:9" ht="34.5" customHeight="1" thickBot="1">
      <c r="C34" s="16" t="s">
        <v>42</v>
      </c>
      <c r="D34" s="27">
        <v>22603.28</v>
      </c>
      <c r="E34" s="28">
        <v>145448.82</v>
      </c>
      <c r="F34" s="28">
        <f>150785.07+0.06</f>
        <v>150785.13</v>
      </c>
      <c r="G34" s="28">
        <f>+E34</f>
        <v>145448.82</v>
      </c>
      <c r="H34" s="28">
        <f aca="true" t="shared" si="0" ref="H34:H42">+D34+E34-F34</f>
        <v>17266.97</v>
      </c>
      <c r="I34" s="62" t="s">
        <v>43</v>
      </c>
    </row>
    <row r="35" spans="3:10" ht="14.25" customHeight="1" thickBot="1">
      <c r="C35" s="19" t="s">
        <v>44</v>
      </c>
      <c r="D35" s="20">
        <v>12331.91</v>
      </c>
      <c r="E35" s="21">
        <v>120046.08</v>
      </c>
      <c r="F35" s="21">
        <v>118126.65</v>
      </c>
      <c r="G35" s="28">
        <v>30114.69</v>
      </c>
      <c r="H35" s="28">
        <f>+D35+E35-F35</f>
        <v>14251.339999999997</v>
      </c>
      <c r="I35" s="63"/>
      <c r="J35" s="29"/>
    </row>
    <row r="36" spans="3:9" ht="13.5" customHeight="1" thickBot="1">
      <c r="C36" s="25" t="s">
        <v>45</v>
      </c>
      <c r="D36" s="30">
        <v>0</v>
      </c>
      <c r="E36" s="21"/>
      <c r="F36" s="21"/>
      <c r="G36" s="28"/>
      <c r="H36" s="28">
        <f t="shared" si="0"/>
        <v>0</v>
      </c>
      <c r="I36" s="31"/>
    </row>
    <row r="37" spans="3:11" ht="12.75" customHeight="1" thickBot="1">
      <c r="C37" s="19" t="s">
        <v>46</v>
      </c>
      <c r="D37" s="30">
        <v>16818.720000000016</v>
      </c>
      <c r="E37" s="21">
        <v>103890.64</v>
      </c>
      <c r="F37" s="21">
        <v>105273.35</v>
      </c>
      <c r="G37" s="28">
        <f>+E37</f>
        <v>103890.64</v>
      </c>
      <c r="H37" s="28">
        <f t="shared" si="0"/>
        <v>15436.01000000001</v>
      </c>
      <c r="I37" s="32" t="s">
        <v>47</v>
      </c>
      <c r="J37" s="33">
        <f>11648.57+2418.93</f>
        <v>14067.5</v>
      </c>
      <c r="K37" s="9">
        <f>6360.15+1379.7</f>
        <v>7739.849999999999</v>
      </c>
    </row>
    <row r="38" spans="3:9" ht="30.75" customHeight="1" thickBot="1">
      <c r="C38" s="19" t="s">
        <v>48</v>
      </c>
      <c r="D38" s="20">
        <v>5577.0899999999965</v>
      </c>
      <c r="E38" s="21">
        <v>29641.23</v>
      </c>
      <c r="F38" s="21">
        <v>34736.54</v>
      </c>
      <c r="G38" s="28">
        <v>51127.97</v>
      </c>
      <c r="H38" s="28">
        <f t="shared" si="0"/>
        <v>481.77999999999156</v>
      </c>
      <c r="I38" s="34" t="s">
        <v>49</v>
      </c>
    </row>
    <row r="39" spans="3:9" s="40" customFormat="1" ht="13.5" customHeight="1" hidden="1" thickBot="1">
      <c r="C39" s="35" t="s">
        <v>50</v>
      </c>
      <c r="D39" s="36">
        <v>0</v>
      </c>
      <c r="E39" s="37"/>
      <c r="F39" s="37"/>
      <c r="G39" s="28"/>
      <c r="H39" s="38">
        <f t="shared" si="0"/>
        <v>0</v>
      </c>
      <c r="I39" s="39" t="s">
        <v>51</v>
      </c>
    </row>
    <row r="40" spans="3:9" ht="28.5" customHeight="1" thickBot="1">
      <c r="C40" s="19" t="s">
        <v>52</v>
      </c>
      <c r="D40" s="20">
        <v>299.75</v>
      </c>
      <c r="E40" s="23">
        <v>1929.29</v>
      </c>
      <c r="F40" s="23">
        <v>2000</v>
      </c>
      <c r="G40" s="28">
        <v>1385.02</v>
      </c>
      <c r="H40" s="28">
        <f>+D40+E40-F40</f>
        <v>229.03999999999996</v>
      </c>
      <c r="I40" s="34" t="s">
        <v>53</v>
      </c>
    </row>
    <row r="41" spans="3:9" ht="13.5" customHeight="1" thickBot="1">
      <c r="C41" s="25" t="s">
        <v>54</v>
      </c>
      <c r="D41" s="20">
        <v>1861.9999999999964</v>
      </c>
      <c r="E41" s="23">
        <v>9425.6</v>
      </c>
      <c r="F41" s="23">
        <v>10251.83</v>
      </c>
      <c r="G41" s="28">
        <f>+E41</f>
        <v>9425.6</v>
      </c>
      <c r="H41" s="28">
        <f t="shared" si="0"/>
        <v>1035.7699999999968</v>
      </c>
      <c r="I41" s="32"/>
    </row>
    <row r="42" spans="3:9" s="46" customFormat="1" ht="13.5" customHeight="1" thickBot="1">
      <c r="C42" s="41" t="s">
        <v>55</v>
      </c>
      <c r="D42" s="42">
        <v>-172.14</v>
      </c>
      <c r="E42" s="43"/>
      <c r="F42" s="43">
        <v>-172.14</v>
      </c>
      <c r="G42" s="28">
        <f>+E42</f>
        <v>0</v>
      </c>
      <c r="H42" s="44">
        <f t="shared" si="0"/>
        <v>0</v>
      </c>
      <c r="I42" s="45"/>
    </row>
    <row r="43" spans="3:9" ht="13.5" customHeight="1" thickBot="1">
      <c r="C43" s="19" t="s">
        <v>56</v>
      </c>
      <c r="D43" s="20">
        <v>1221.7399999999989</v>
      </c>
      <c r="E43" s="23">
        <v>7931.55</v>
      </c>
      <c r="F43" s="23">
        <f>8211.38+0.3</f>
        <v>8211.679999999998</v>
      </c>
      <c r="G43" s="28">
        <v>3366</v>
      </c>
      <c r="H43" s="28">
        <f>+D43+E43-F43</f>
        <v>941.6100000000006</v>
      </c>
      <c r="I43" s="34" t="s">
        <v>57</v>
      </c>
    </row>
    <row r="44" spans="3:9" ht="13.5" customHeight="1" hidden="1" thickBot="1">
      <c r="C44" s="19" t="s">
        <v>58</v>
      </c>
      <c r="D44" s="20">
        <v>0</v>
      </c>
      <c r="E44" s="23"/>
      <c r="F44" s="23"/>
      <c r="G44" s="28">
        <f>+E44</f>
        <v>0</v>
      </c>
      <c r="H44" s="21">
        <f>+D44+E44-F44</f>
        <v>0</v>
      </c>
      <c r="I44" s="32" t="s">
        <v>59</v>
      </c>
    </row>
    <row r="45" spans="3:9" s="47" customFormat="1" ht="17.25" customHeight="1" thickBot="1">
      <c r="C45" s="19" t="s">
        <v>39</v>
      </c>
      <c r="D45" s="24">
        <f>SUM(D34:D44)</f>
        <v>60542.35000000001</v>
      </c>
      <c r="E45" s="24">
        <f>SUM(E34:E44)</f>
        <v>418313.20999999996</v>
      </c>
      <c r="F45" s="24">
        <f>SUM(F34:F44)</f>
        <v>429213.04</v>
      </c>
      <c r="G45" s="24">
        <f>SUM(G34:G44)</f>
        <v>344758.74</v>
      </c>
      <c r="H45" s="24">
        <f>SUM(H34:H44)</f>
        <v>49642.52</v>
      </c>
      <c r="I45" s="31"/>
    </row>
    <row r="46" spans="3:9" ht="13.5" customHeight="1" thickBot="1">
      <c r="C46" s="64" t="s">
        <v>60</v>
      </c>
      <c r="D46" s="64"/>
      <c r="E46" s="64"/>
      <c r="F46" s="64"/>
      <c r="G46" s="64"/>
      <c r="H46" s="64"/>
      <c r="I46" s="64"/>
    </row>
    <row r="47" spans="3:9" ht="28.5" customHeight="1" thickBot="1">
      <c r="C47" s="48" t="s">
        <v>61</v>
      </c>
      <c r="D47" s="65" t="s">
        <v>62</v>
      </c>
      <c r="E47" s="65"/>
      <c r="F47" s="65"/>
      <c r="G47" s="65"/>
      <c r="H47" s="65"/>
      <c r="I47" s="49" t="s">
        <v>63</v>
      </c>
    </row>
    <row r="48" spans="3:9" ht="28.5" customHeight="1" thickBot="1">
      <c r="C48" s="50" t="s">
        <v>64</v>
      </c>
      <c r="D48" s="58" t="s">
        <v>65</v>
      </c>
      <c r="E48" s="59"/>
      <c r="F48" s="59"/>
      <c r="G48" s="59"/>
      <c r="H48" s="60"/>
      <c r="I48" s="51" t="s">
        <v>66</v>
      </c>
    </row>
    <row r="49" spans="3:8" ht="19.5" customHeight="1">
      <c r="C49" s="52" t="s">
        <v>67</v>
      </c>
      <c r="D49" s="52"/>
      <c r="E49" s="52"/>
      <c r="F49" s="52"/>
      <c r="G49" s="52"/>
      <c r="H49" s="53">
        <f>+H31+H45</f>
        <v>46891.90000000001</v>
      </c>
    </row>
    <row r="50" spans="3:4" ht="15">
      <c r="C50" s="54" t="s">
        <v>68</v>
      </c>
      <c r="D50" s="54"/>
    </row>
    <row r="51" ht="12.75" hidden="1">
      <c r="C51" s="56" t="s">
        <v>69</v>
      </c>
    </row>
    <row r="52" spans="5:6" ht="12.75">
      <c r="E52" s="57"/>
      <c r="F52" s="57"/>
    </row>
    <row r="53" spans="4:8" ht="12.75">
      <c r="D53" s="57"/>
      <c r="E53" s="57"/>
      <c r="F53" s="57"/>
      <c r="G53" s="57"/>
      <c r="H53" s="57"/>
    </row>
    <row r="54" ht="12.75" hidden="1">
      <c r="H54" s="55">
        <f>5577.09+1221.44+299.75-172.14+12331.91+22603.28+1862+16818.72</f>
        <v>60542.05</v>
      </c>
    </row>
    <row r="55" spans="3:8" ht="12.75">
      <c r="C55" s="55" t="s">
        <v>70</v>
      </c>
      <c r="E55" s="57">
        <f>+E45+E31+5580+9100</f>
        <v>439286.51999999996</v>
      </c>
      <c r="G55" s="57">
        <f>+G45+G31</f>
        <v>351052.05</v>
      </c>
      <c r="H55" s="57"/>
    </row>
  </sheetData>
  <sheetProtection/>
  <mergeCells count="11">
    <mergeCell ref="I26:I30"/>
    <mergeCell ref="C20:I20"/>
    <mergeCell ref="C21:I21"/>
    <mergeCell ref="C22:I22"/>
    <mergeCell ref="C23:I23"/>
    <mergeCell ref="C25:I25"/>
    <mergeCell ref="D48:H48"/>
    <mergeCell ref="C32:I32"/>
    <mergeCell ref="I34:I35"/>
    <mergeCell ref="C46:I46"/>
    <mergeCell ref="D47:H4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7"/>
  <sheetViews>
    <sheetView zoomScaleSheetLayoutView="120" zoomScalePageLayoutView="0" workbookViewId="0" topLeftCell="A16">
      <selection activeCell="H18" sqref="H18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4" spans="1:9" ht="15">
      <c r="A14" s="75" t="s">
        <v>0</v>
      </c>
      <c r="B14" s="75"/>
      <c r="C14" s="75"/>
      <c r="D14" s="75"/>
      <c r="E14" s="75"/>
      <c r="F14" s="75"/>
      <c r="G14" s="75"/>
      <c r="H14" s="75"/>
      <c r="I14" s="75"/>
    </row>
    <row r="15" spans="1:9" ht="15">
      <c r="A15" s="75" t="s">
        <v>1</v>
      </c>
      <c r="B15" s="75"/>
      <c r="C15" s="75"/>
      <c r="D15" s="75"/>
      <c r="E15" s="75"/>
      <c r="F15" s="75"/>
      <c r="G15" s="75"/>
      <c r="H15" s="75"/>
      <c r="I15" s="75"/>
    </row>
    <row r="16" spans="1:9" ht="15">
      <c r="A16" s="75" t="s">
        <v>2</v>
      </c>
      <c r="B16" s="75"/>
      <c r="C16" s="75"/>
      <c r="D16" s="75"/>
      <c r="E16" s="75"/>
      <c r="F16" s="75"/>
      <c r="G16" s="75"/>
      <c r="H16" s="75"/>
      <c r="I16" s="75"/>
    </row>
    <row r="17" spans="1:9" ht="60">
      <c r="A17" s="1" t="s">
        <v>3</v>
      </c>
      <c r="B17" s="1" t="s">
        <v>4</v>
      </c>
      <c r="C17" s="1" t="s">
        <v>5</v>
      </c>
      <c r="D17" s="1" t="s">
        <v>6</v>
      </c>
      <c r="E17" s="1" t="s">
        <v>7</v>
      </c>
      <c r="F17" s="2" t="s">
        <v>8</v>
      </c>
      <c r="G17" s="2" t="s">
        <v>9</v>
      </c>
      <c r="H17" s="1" t="s">
        <v>10</v>
      </c>
      <c r="I17" s="1" t="s">
        <v>11</v>
      </c>
    </row>
    <row r="18" spans="1:9" ht="15">
      <c r="A18" s="3" t="s">
        <v>12</v>
      </c>
      <c r="B18" s="4">
        <v>99.42553000000001</v>
      </c>
      <c r="C18" s="4">
        <v>0</v>
      </c>
      <c r="D18" s="4">
        <v>120.04608</v>
      </c>
      <c r="E18" s="4">
        <v>118.12665</v>
      </c>
      <c r="F18" s="4">
        <f>(5580+9100)/1000</f>
        <v>14.68</v>
      </c>
      <c r="G18" s="4">
        <v>30.11469</v>
      </c>
      <c r="H18" s="5">
        <v>14.25134</v>
      </c>
      <c r="I18" s="5">
        <f>B18+D18+F18-G18</f>
        <v>204.03692</v>
      </c>
    </row>
    <row r="19" s="6" customFormat="1" ht="15"/>
    <row r="20" s="6" customFormat="1" ht="15">
      <c r="A20" s="6" t="s">
        <v>20</v>
      </c>
    </row>
    <row r="21" s="6" customFormat="1" ht="15">
      <c r="A21" s="6" t="s">
        <v>13</v>
      </c>
    </row>
    <row r="22" s="6" customFormat="1" ht="15">
      <c r="A22" s="7" t="s">
        <v>14</v>
      </c>
    </row>
    <row r="23" s="6" customFormat="1" ht="15">
      <c r="A23" s="7" t="s">
        <v>15</v>
      </c>
    </row>
    <row r="24" s="6" customFormat="1" ht="15">
      <c r="A24" s="7" t="s">
        <v>16</v>
      </c>
    </row>
    <row r="25" s="6" customFormat="1" ht="15">
      <c r="A25" s="7" t="s">
        <v>17</v>
      </c>
    </row>
    <row r="26" s="6" customFormat="1" ht="15">
      <c r="A26" s="7" t="s">
        <v>18</v>
      </c>
    </row>
    <row r="27" s="6" customFormat="1" ht="15">
      <c r="A27" s="7" t="s">
        <v>19</v>
      </c>
    </row>
    <row r="28" s="6" customFormat="1" ht="15"/>
    <row r="29" s="6" customFormat="1" ht="15"/>
    <row r="30" s="6" customFormat="1" ht="15"/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2020-03-06T19:10:06Z</dcterms:created>
  <dcterms:modified xsi:type="dcterms:W3CDTF">2020-03-12T09:31:47Z</dcterms:modified>
  <cp:category/>
  <cp:version/>
  <cp:contentType/>
  <cp:contentStatus/>
</cp:coreProperties>
</file>