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основая2" sheetId="1" r:id="rId1"/>
    <sheet name="Сосновая 2" sheetId="2" r:id="rId2"/>
  </sheets>
  <definedNames/>
  <calcPr fullCalcOnLoad="1"/>
</workbook>
</file>

<file path=xl/sharedStrings.xml><?xml version="1.0" encoding="utf-8"?>
<sst xmlns="http://schemas.openxmlformats.org/spreadsheetml/2006/main" count="76" uniqueCount="68">
  <si>
    <t>ОТЧЕТ</t>
  </si>
  <si>
    <t>по выполнению плана текущего ремонта жилого дома</t>
  </si>
  <si>
    <t>№ 2 по ул. Сосновая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</si>
  <si>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</si>
  <si>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</si>
  <si>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</si>
  <si>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</si>
  <si>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</si>
  <si>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</si>
  <si>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</si>
  <si>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</si>
  <si>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</si>
  <si>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</si>
  <si>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- 0.81 т.р</t>
  </si>
  <si>
    <t>ремонт бетонных  площадок перед входом в подъезд - 42.55 т.р.</t>
  </si>
  <si>
    <t>замена водосточных воронок - 379.11 т.р.</t>
  </si>
  <si>
    <t>расходный инвентарь - 0.25 т.р.</t>
  </si>
  <si>
    <t>аварийное обслуживание - 3.33 т.р.</t>
  </si>
  <si>
    <t>обследование подвала МКД к отопительному сезону - 1.88 т.р.</t>
  </si>
  <si>
    <t>ремонт по герметизации межпанельных швов фасада - 48.60 т.р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</si>
  <si>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476</t>
    </r>
    <r>
      <rPr>
        <b/>
        <sz val="11"/>
        <color indexed="8"/>
        <rFont val="Calibri"/>
        <family val="2"/>
      </rPr>
      <t xml:space="preserve">,53 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</si>
  <si>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</si>
  <si>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</si>
  <si>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</si>
  <si>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Сосновая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</si>
  <si>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</si>
  <si>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</si>
  <si>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</si>
  <si>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</si>
  <si>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</si>
  <si>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</si>
  <si>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</si>
  <si>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</si>
  <si>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</si>
  <si>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</si>
  <si>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</si>
  <si>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</si>
  <si>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</si>
  <si>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</si>
  <si>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</si>
  <si>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</si>
  <si>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</si>
  <si>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</si>
  <si>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Н/2009-83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</si>
  <si>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</si>
  <si>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</si>
  <si>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</si>
  <si>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</si>
  <si>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</si>
  <si>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</si>
  <si>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</si>
  <si>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</si>
  <si>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</si>
  <si>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</si>
  <si>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 под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</si>
  <si>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</si>
  <si>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</si>
  <si>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</si>
  <si>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</si>
  <si>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</si>
  <si>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</si>
  <si>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</si>
  <si>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Сулейманов С.С.</t>
  </si>
  <si>
    <t xml:space="preserve">Поступило от Сулейманов С.С. за вывоз ТБО 6000,00 руб. 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</si>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</sst>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71" applyFont="1">
      <alignment/>
      <protection/>
    </xf>
    <xf numFmtId="0" fontId="0" fillId="0" borderId="0" xfId="71" applyFont="1" applyFill="1">
      <alignment/>
      <protection/>
    </xf>
    <xf numFmtId="0" fontId="21" fillId="0" borderId="0" xfId="72" applyFont="1" applyFill="1">
      <alignment/>
      <protection/>
    </xf>
    <xf numFmtId="0" fontId="19" fillId="0" borderId="0" xfId="72" applyFill="1">
      <alignment/>
      <protection/>
    </xf>
    <xf numFmtId="0" fontId="22" fillId="0" borderId="11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/>
      <protection/>
    </xf>
    <xf numFmtId="0" fontId="21" fillId="0" borderId="12" xfId="72" applyFont="1" applyFill="1" applyBorder="1">
      <alignment/>
      <protection/>
    </xf>
    <xf numFmtId="0" fontId="21" fillId="0" borderId="13" xfId="72" applyFont="1" applyFill="1" applyBorder="1">
      <alignment/>
      <protection/>
    </xf>
    <xf numFmtId="0" fontId="22" fillId="0" borderId="0" xfId="72" applyFont="1" applyFill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5" fillId="0" borderId="14" xfId="72" applyFont="1" applyFill="1" applyBorder="1" applyAlignment="1">
      <alignment horizontal="center" vertical="top" wrapText="1"/>
      <protection/>
    </xf>
    <xf numFmtId="0" fontId="25" fillId="0" borderId="13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4" fontId="27" fillId="0" borderId="16" xfId="72" applyNumberFormat="1" applyFont="1" applyFill="1" applyBorder="1" applyAlignment="1">
      <alignment horizontal="right" vertical="top" wrapText="1"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4" fontId="28" fillId="0" borderId="14" xfId="72" applyNumberFormat="1" applyFont="1" applyFill="1" applyBorder="1" applyAlignment="1">
      <alignment vertical="top" wrapText="1"/>
      <protection/>
    </xf>
    <xf numFmtId="2" fontId="19" fillId="0" borderId="0" xfId="72" applyNumberFormat="1" applyFill="1">
      <alignment/>
      <protection/>
    </xf>
    <xf numFmtId="4" fontId="27" fillId="0" borderId="16" xfId="72" applyNumberFormat="1" applyFont="1" applyFill="1" applyBorder="1" applyAlignment="1">
      <alignment vertical="top" wrapText="1"/>
      <protection/>
    </xf>
    <xf numFmtId="4" fontId="22" fillId="0" borderId="16" xfId="72" applyNumberFormat="1" applyFont="1" applyFill="1" applyBorder="1" applyAlignment="1">
      <alignment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center" vertical="top" wrapText="1"/>
      <protection/>
    </xf>
    <xf numFmtId="4" fontId="27" fillId="0" borderId="13" xfId="72" applyNumberFormat="1" applyFont="1" applyFill="1" applyBorder="1" applyAlignment="1">
      <alignment horizontal="right" vertical="top" wrapText="1"/>
      <protection/>
    </xf>
    <xf numFmtId="4" fontId="28" fillId="0" borderId="13" xfId="72" applyNumberFormat="1" applyFont="1" applyFill="1" applyBorder="1" applyAlignment="1">
      <alignment vertical="top" wrapText="1"/>
      <protection/>
    </xf>
    <xf numFmtId="4" fontId="19" fillId="0" borderId="0" xfId="72" applyNumberFormat="1" applyFill="1">
      <alignment/>
      <protection/>
    </xf>
    <xf numFmtId="4" fontId="29" fillId="0" borderId="16" xfId="72" applyNumberFormat="1" applyFont="1" applyFill="1" applyBorder="1" applyAlignment="1">
      <alignment horizontal="right" vertical="top" wrapText="1"/>
      <protection/>
    </xf>
    <xf numFmtId="0" fontId="22" fillId="0" borderId="16" xfId="72" applyFont="1" applyFill="1" applyBorder="1" applyAlignment="1">
      <alignment horizontal="center" vertical="top" wrapText="1"/>
      <protection/>
    </xf>
    <xf numFmtId="0" fontId="30" fillId="0" borderId="16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19" fillId="0" borderId="0" xfId="72" applyFont="1" applyFill="1">
      <alignment/>
      <protection/>
    </xf>
    <xf numFmtId="0" fontId="22" fillId="0" borderId="11" xfId="72" applyFont="1" applyFill="1" applyBorder="1" applyAlignment="1">
      <alignment horizontal="center" wrapText="1"/>
      <protection/>
    </xf>
    <xf numFmtId="0" fontId="27" fillId="0" borderId="10" xfId="72" applyFont="1" applyFill="1" applyBorder="1" applyAlignment="1">
      <alignment horizontal="center" vertical="top" wrapText="1"/>
      <protection/>
    </xf>
    <xf numFmtId="0" fontId="27" fillId="0" borderId="14" xfId="72" applyFont="1" applyFill="1" applyBorder="1" applyAlignment="1">
      <alignment horizontal="center" wrapText="1"/>
      <protection/>
    </xf>
    <xf numFmtId="0" fontId="31" fillId="0" borderId="0" xfId="72" applyFont="1" applyFill="1">
      <alignment/>
      <protection/>
    </xf>
    <xf numFmtId="4" fontId="32" fillId="0" borderId="0" xfId="72" applyNumberFormat="1" applyFont="1" applyFill="1">
      <alignment/>
      <protection/>
    </xf>
    <xf numFmtId="0" fontId="33" fillId="0" borderId="0" xfId="72" applyFont="1" applyFill="1">
      <alignment/>
      <protection/>
    </xf>
    <xf numFmtId="0" fontId="27" fillId="0" borderId="0" xfId="72" applyFont="1" applyFill="1">
      <alignment/>
      <protection/>
    </xf>
    <xf numFmtId="0" fontId="29" fillId="0" borderId="0" xfId="72" applyFont="1" applyFill="1">
      <alignment/>
      <protection/>
    </xf>
    <xf numFmtId="4" fontId="27" fillId="0" borderId="0" xfId="72" applyNumberFormat="1" applyFont="1" applyFill="1">
      <alignment/>
      <protection/>
    </xf>
    <xf numFmtId="0" fontId="27" fillId="0" borderId="17" xfId="72" applyFont="1" applyFill="1" applyBorder="1" applyAlignment="1">
      <alignment horizontal="center" vertical="center" wrapText="1"/>
      <protection/>
    </xf>
    <xf numFmtId="0" fontId="27" fillId="0" borderId="18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0" fontId="25" fillId="0" borderId="11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5" fillId="0" borderId="19" xfId="72" applyFont="1" applyFill="1" applyBorder="1" applyAlignment="1">
      <alignment horizontal="center" vertical="top" wrapText="1"/>
      <protection/>
    </xf>
    <xf numFmtId="4" fontId="27" fillId="0" borderId="11" xfId="72" applyNumberFormat="1" applyFont="1" applyFill="1" applyBorder="1" applyAlignment="1">
      <alignment horizontal="center" vertical="top" wrapText="1"/>
      <protection/>
    </xf>
    <xf numFmtId="0" fontId="19" fillId="0" borderId="12" xfId="72" applyFill="1" applyBorder="1" applyAlignment="1">
      <alignment horizontal="center" vertical="top" wrapText="1"/>
      <protection/>
    </xf>
    <xf numFmtId="0" fontId="19" fillId="0" borderId="13" xfId="72" applyFill="1" applyBorder="1" applyAlignment="1">
      <alignment horizontal="center" vertical="top" wrapText="1"/>
      <protection/>
    </xf>
    <xf numFmtId="0" fontId="22" fillId="0" borderId="12" xfId="72" applyFont="1" applyFill="1" applyBorder="1" applyAlignment="1">
      <alignment horizontal="center" vertical="top" wrapText="1"/>
      <protection/>
    </xf>
    <xf numFmtId="4" fontId="27" fillId="0" borderId="10" xfId="72" applyNumberFormat="1" applyFont="1" applyFill="1" applyBorder="1" applyAlignment="1">
      <alignment horizontal="center" vertical="center" wrapText="1"/>
      <protection/>
    </xf>
    <xf numFmtId="0" fontId="29" fillId="0" borderId="17" xfId="72" applyFont="1" applyFill="1" applyBorder="1" applyAlignment="1">
      <alignment horizontal="center" vertical="center" wrapText="1"/>
      <protection/>
    </xf>
    <xf numFmtId="0" fontId="20" fillId="0" borderId="15" xfId="72" applyFont="1" applyFill="1" applyBorder="1" applyAlignment="1">
      <alignment horizontal="center" vertical="center" wrapText="1"/>
      <protection/>
    </xf>
    <xf numFmtId="0" fontId="22" fillId="0" borderId="20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/>
      <protection/>
    </xf>
    <xf numFmtId="0" fontId="24" fillId="0" borderId="21" xfId="72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tabSelected="1" zoomScalePageLayoutView="0" workbookViewId="0" topLeftCell="C31">
      <selection activeCell="E55" sqref="E55"/>
    </sheetView>
  </sheetViews>
  <sheetFormatPr defaultColWidth="9.140625" defaultRowHeight="15"/>
  <cols>
    <col min="1" max="1" width="3.421875" style="11" hidden="1" customWidth="1"/>
    <col min="2" max="2" width="9.140625" style="11" hidden="1" customWidth="1"/>
    <col min="3" max="3" width="29.140625" style="44" customWidth="1"/>
    <col min="4" max="4" width="13.28125" style="44" customWidth="1"/>
    <col min="5" max="5" width="11.8515625" style="44" customWidth="1"/>
    <col min="6" max="6" width="13.28125" style="44" customWidth="1"/>
    <col min="7" max="7" width="11.8515625" style="44" customWidth="1"/>
    <col min="8" max="8" width="13.28125" style="44" customWidth="1"/>
    <col min="9" max="9" width="22.57421875" style="44" customWidth="1"/>
    <col min="10" max="10" width="10.140625" style="11" hidden="1" customWidth="1"/>
    <col min="11" max="11" width="9.57421875" style="11" hidden="1" customWidth="1"/>
    <col min="12" max="16384" width="9.140625" style="1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21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9" ht="12.75" customHeight="1">
      <c r="C17" s="16"/>
      <c r="D17" s="16"/>
      <c r="E17" s="17"/>
      <c r="F17" s="17"/>
      <c r="G17" s="17"/>
      <c r="H17" s="17"/>
      <c r="I17" s="17"/>
    </row>
    <row r="18" spans="3:9" ht="12.75" customHeight="1">
      <c r="C18" s="16"/>
      <c r="D18" s="16"/>
      <c r="E18" s="17"/>
      <c r="F18" s="17"/>
      <c r="G18" s="17"/>
      <c r="H18" s="17"/>
      <c r="I18" s="17"/>
    </row>
    <row r="19" spans="3:9" ht="12.75" customHeight="1">
      <c r="C19" s="16"/>
      <c r="D19" s="16"/>
      <c r="E19" s="17"/>
      <c r="F19" s="17"/>
      <c r="G19" s="17"/>
      <c r="H19" s="17"/>
      <c r="I19" s="17"/>
    </row>
    <row r="20" spans="3:9" ht="12.75" customHeight="1">
      <c r="C20" s="16"/>
      <c r="D20" s="16"/>
      <c r="E20" s="17"/>
      <c r="F20" s="17"/>
      <c r="G20" s="17"/>
      <c r="H20" s="17"/>
      <c r="I20" s="17"/>
    </row>
    <row r="21" spans="3:9" ht="14.25">
      <c r="C21" s="61" t="s">
        <v>22</v>
      </c>
      <c r="D21" s="61"/>
      <c r="E21" s="61"/>
      <c r="F21" s="61"/>
      <c r="G21" s="61"/>
      <c r="H21" s="61"/>
      <c r="I21" s="61"/>
    </row>
    <row r="22" spans="3:9" ht="12.75">
      <c r="C22" s="62" t="s">
        <v>23</v>
      </c>
      <c r="D22" s="62"/>
      <c r="E22" s="62"/>
      <c r="F22" s="62"/>
      <c r="G22" s="62"/>
      <c r="H22" s="62"/>
      <c r="I22" s="62"/>
    </row>
    <row r="23" spans="3:9" ht="12.75">
      <c r="C23" s="62" t="s">
        <v>24</v>
      </c>
      <c r="D23" s="62"/>
      <c r="E23" s="62"/>
      <c r="F23" s="62"/>
      <c r="G23" s="62"/>
      <c r="H23" s="62"/>
      <c r="I23" s="62"/>
    </row>
    <row r="24" spans="3:9" ht="6" customHeight="1" thickBot="1">
      <c r="C24" s="63"/>
      <c r="D24" s="63"/>
      <c r="E24" s="63"/>
      <c r="F24" s="63"/>
      <c r="G24" s="63"/>
      <c r="H24" s="63"/>
      <c r="I24" s="63"/>
    </row>
    <row r="25" spans="3:9" ht="49.5" customHeight="1" thickBot="1">
      <c r="C25" s="18" t="s">
        <v>25</v>
      </c>
      <c r="D25" s="19" t="s">
        <v>26</v>
      </c>
      <c r="E25" s="20" t="s">
        <v>27</v>
      </c>
      <c r="F25" s="20" t="s">
        <v>28</v>
      </c>
      <c r="G25" s="20" t="s">
        <v>29</v>
      </c>
      <c r="H25" s="20" t="s">
        <v>30</v>
      </c>
      <c r="I25" s="19" t="s">
        <v>31</v>
      </c>
    </row>
    <row r="26" spans="3:9" ht="13.5" customHeight="1" thickBot="1">
      <c r="C26" s="50" t="s">
        <v>32</v>
      </c>
      <c r="D26" s="51"/>
      <c r="E26" s="51"/>
      <c r="F26" s="51"/>
      <c r="G26" s="51"/>
      <c r="H26" s="51"/>
      <c r="I26" s="52"/>
    </row>
    <row r="27" spans="3:11" ht="13.5" customHeight="1" thickBot="1">
      <c r="C27" s="21" t="s">
        <v>33</v>
      </c>
      <c r="D27" s="22">
        <v>615558.6800000004</v>
      </c>
      <c r="E27" s="23"/>
      <c r="F27" s="23">
        <f>47702.51+77974.21</f>
        <v>125676.72</v>
      </c>
      <c r="G27" s="23"/>
      <c r="H27" s="24">
        <f>+D27+E27-F27</f>
        <v>489881.9600000004</v>
      </c>
      <c r="I27" s="47" t="s">
        <v>34</v>
      </c>
      <c r="K27" s="25">
        <f>64826.47+69473.57+14406.66+301683.92-1341.52</f>
        <v>449049.1</v>
      </c>
    </row>
    <row r="28" spans="3:11" ht="13.5" customHeight="1" thickBot="1">
      <c r="C28" s="21" t="s">
        <v>35</v>
      </c>
      <c r="D28" s="22">
        <v>358547.45999999996</v>
      </c>
      <c r="E28" s="26"/>
      <c r="F28" s="26">
        <f>8847.74+3056.23+5752.72+33592.02</f>
        <v>51248.70999999999</v>
      </c>
      <c r="G28" s="23"/>
      <c r="H28" s="24">
        <f>+D28+E28-F28</f>
        <v>307298.75</v>
      </c>
      <c r="I28" s="48"/>
      <c r="K28" s="25">
        <f>6048.38+47425.58+14228.88+165067.74-561.6</f>
        <v>232208.97999999998</v>
      </c>
    </row>
    <row r="29" spans="3:11" ht="13.5" customHeight="1" thickBot="1">
      <c r="C29" s="21" t="s">
        <v>36</v>
      </c>
      <c r="D29" s="22">
        <v>202158.01999999993</v>
      </c>
      <c r="E29" s="26"/>
      <c r="F29" s="26">
        <f>12738.93+22353.54</f>
        <v>35092.47</v>
      </c>
      <c r="G29" s="23"/>
      <c r="H29" s="24">
        <f>+D29+E29-F29</f>
        <v>167065.54999999993</v>
      </c>
      <c r="I29" s="48"/>
      <c r="K29" s="25">
        <f>87149.71-234.72+33708.59+3279.39</f>
        <v>123902.97</v>
      </c>
    </row>
    <row r="30" spans="3:11" ht="13.5" customHeight="1" thickBot="1">
      <c r="C30" s="21" t="s">
        <v>37</v>
      </c>
      <c r="D30" s="22">
        <v>134002.93000000002</v>
      </c>
      <c r="E30" s="26"/>
      <c r="F30" s="26">
        <f>8990.35+105.91+15641.44</f>
        <v>24737.7</v>
      </c>
      <c r="G30" s="23"/>
      <c r="H30" s="24">
        <f>+D30+E30-F30</f>
        <v>109265.23000000003</v>
      </c>
      <c r="I30" s="48"/>
      <c r="K30" s="11">
        <f>749.74+24718.08-77.53+6503.69+32217.12-82.38+11763.23</f>
        <v>75791.95000000001</v>
      </c>
    </row>
    <row r="31" spans="3:11" ht="13.5" customHeight="1" thickBot="1">
      <c r="C31" s="21" t="s">
        <v>38</v>
      </c>
      <c r="D31" s="22">
        <v>11785.589999999997</v>
      </c>
      <c r="E31" s="26">
        <f>4780.58+8104.93+6131.73</f>
        <v>19017.239999999998</v>
      </c>
      <c r="F31" s="26">
        <f>6216.88+1.42+9.13+-16.02+5598.32+7928.13</f>
        <v>19737.86</v>
      </c>
      <c r="G31" s="23">
        <f>+E31</f>
        <v>19017.239999999998</v>
      </c>
      <c r="H31" s="24">
        <f>+D31+E31-F31</f>
        <v>11064.969999999994</v>
      </c>
      <c r="I31" s="49"/>
      <c r="K31" s="11">
        <f>22.75+25.4+69.44+1158.28+3992.2-15.06+839.51-1089.95</f>
        <v>5002.57</v>
      </c>
    </row>
    <row r="32" spans="3:9" ht="13.5" customHeight="1" thickBot="1">
      <c r="C32" s="21" t="s">
        <v>39</v>
      </c>
      <c r="D32" s="27">
        <f>SUM(D27:D31)</f>
        <v>1322052.6800000004</v>
      </c>
      <c r="E32" s="27">
        <f>SUM(E27:E31)</f>
        <v>19017.239999999998</v>
      </c>
      <c r="F32" s="27">
        <f>SUM(F27:F31)</f>
        <v>256493.46000000002</v>
      </c>
      <c r="G32" s="27">
        <f>SUM(G27:G31)</f>
        <v>19017.239999999998</v>
      </c>
      <c r="H32" s="27">
        <f>SUM(H27:H31)</f>
        <v>1084576.4600000004</v>
      </c>
      <c r="I32" s="21"/>
    </row>
    <row r="33" spans="3:9" ht="13.5" customHeight="1" thickBot="1">
      <c r="C33" s="56" t="s">
        <v>40</v>
      </c>
      <c r="D33" s="56"/>
      <c r="E33" s="56"/>
      <c r="F33" s="56"/>
      <c r="G33" s="56"/>
      <c r="H33" s="56"/>
      <c r="I33" s="56"/>
    </row>
    <row r="34" spans="3:9" ht="54.75" customHeight="1" thickBot="1">
      <c r="C34" s="28" t="s">
        <v>25</v>
      </c>
      <c r="D34" s="19" t="s">
        <v>26</v>
      </c>
      <c r="E34" s="20" t="s">
        <v>27</v>
      </c>
      <c r="F34" s="20" t="s">
        <v>28</v>
      </c>
      <c r="G34" s="20" t="s">
        <v>29</v>
      </c>
      <c r="H34" s="20" t="s">
        <v>30</v>
      </c>
      <c r="I34" s="29" t="s">
        <v>41</v>
      </c>
    </row>
    <row r="35" spans="3:11" ht="29.25" customHeight="1" thickBot="1">
      <c r="C35" s="18" t="s">
        <v>42</v>
      </c>
      <c r="D35" s="30">
        <v>368545.3400000001</v>
      </c>
      <c r="E35" s="31">
        <v>723260.22</v>
      </c>
      <c r="F35" s="31">
        <v>637412.55</v>
      </c>
      <c r="G35" s="31">
        <f>+E35</f>
        <v>723260.22</v>
      </c>
      <c r="H35" s="31">
        <f aca="true" t="shared" si="0" ref="H35:H43">+D35+E35-F35</f>
        <v>454393.01</v>
      </c>
      <c r="I35" s="58" t="s">
        <v>43</v>
      </c>
      <c r="J35" s="32">
        <f>45.35-59.61+194816.53-1219.98+129.06-117.97-D35</f>
        <v>-174951.9600000001</v>
      </c>
      <c r="K35" s="32">
        <f>1066.88-7.36+3562.5-26.76+253901.38-537.38-H35</f>
        <v>-196433.75</v>
      </c>
    </row>
    <row r="36" spans="3:10" ht="14.25" customHeight="1" thickBot="1">
      <c r="C36" s="21" t="s">
        <v>44</v>
      </c>
      <c r="D36" s="22">
        <v>76867.34</v>
      </c>
      <c r="E36" s="23">
        <v>158106.36</v>
      </c>
      <c r="F36" s="23">
        <v>138697.3</v>
      </c>
      <c r="G36" s="31">
        <v>476529.34</v>
      </c>
      <c r="H36" s="31">
        <f t="shared" si="0"/>
        <v>96276.4</v>
      </c>
      <c r="I36" s="59"/>
      <c r="J36" s="32">
        <f>52494.42-113.69</f>
        <v>52380.729999999996</v>
      </c>
    </row>
    <row r="37" spans="3:9" ht="13.5" customHeight="1" thickBot="1">
      <c r="C37" s="28" t="s">
        <v>45</v>
      </c>
      <c r="D37" s="33">
        <v>7780.5</v>
      </c>
      <c r="E37" s="23"/>
      <c r="F37" s="23">
        <v>12.35</v>
      </c>
      <c r="G37" s="31"/>
      <c r="H37" s="31">
        <f t="shared" si="0"/>
        <v>7768.15</v>
      </c>
      <c r="I37" s="34"/>
    </row>
    <row r="38" spans="3:9" ht="12.75" customHeight="1" hidden="1" thickBot="1">
      <c r="C38" s="21" t="s">
        <v>46</v>
      </c>
      <c r="D38" s="22">
        <v>0</v>
      </c>
      <c r="E38" s="23"/>
      <c r="F38" s="23"/>
      <c r="G38" s="31"/>
      <c r="H38" s="31">
        <f t="shared" si="0"/>
        <v>0</v>
      </c>
      <c r="I38" s="35" t="s">
        <v>47</v>
      </c>
    </row>
    <row r="39" spans="3:11" ht="26.25" customHeight="1" thickBot="1">
      <c r="C39" s="21" t="s">
        <v>48</v>
      </c>
      <c r="D39" s="22">
        <v>79704.92000000007</v>
      </c>
      <c r="E39" s="23">
        <v>123072.21</v>
      </c>
      <c r="F39" s="23">
        <v>120537.38</v>
      </c>
      <c r="G39" s="31">
        <v>202321.72</v>
      </c>
      <c r="H39" s="31">
        <f t="shared" si="0"/>
        <v>82239.75000000006</v>
      </c>
      <c r="I39" s="36" t="s">
        <v>49</v>
      </c>
      <c r="J39" s="11">
        <f>23567+20236.42-274.43</f>
        <v>43528.99</v>
      </c>
      <c r="K39" s="11">
        <f>13861.01+23747.33-123.7+19992.67</f>
        <v>57477.310000000005</v>
      </c>
    </row>
    <row r="40" spans="3:10" ht="29.25" customHeight="1" thickBot="1">
      <c r="C40" s="21" t="s">
        <v>50</v>
      </c>
      <c r="D40" s="22">
        <v>4688.780000000001</v>
      </c>
      <c r="E40" s="26">
        <v>9105.94</v>
      </c>
      <c r="F40" s="26">
        <v>8252.49</v>
      </c>
      <c r="G40" s="31">
        <v>4910.28</v>
      </c>
      <c r="H40" s="31">
        <f t="shared" si="0"/>
        <v>5542.230000000001</v>
      </c>
      <c r="I40" s="36" t="s">
        <v>51</v>
      </c>
      <c r="J40" s="11">
        <f>3216.03-6.89</f>
        <v>3209.1400000000003</v>
      </c>
    </row>
    <row r="41" spans="3:10" ht="13.5" customHeight="1" thickBot="1">
      <c r="C41" s="28" t="s">
        <v>52</v>
      </c>
      <c r="D41" s="22">
        <v>61087.37000000001</v>
      </c>
      <c r="E41" s="26">
        <v>11679.09</v>
      </c>
      <c r="F41" s="26">
        <v>17528.87</v>
      </c>
      <c r="G41" s="31">
        <f>+E41</f>
        <v>11679.09</v>
      </c>
      <c r="H41" s="31">
        <f t="shared" si="0"/>
        <v>55237.59000000001</v>
      </c>
      <c r="I41" s="35"/>
      <c r="J41" s="11">
        <f>42355.17-95.3</f>
        <v>42259.869999999995</v>
      </c>
    </row>
    <row r="42" spans="3:11" ht="13.5" customHeight="1" thickBot="1">
      <c r="C42" s="28" t="s">
        <v>53</v>
      </c>
      <c r="D42" s="22">
        <v>65593.35</v>
      </c>
      <c r="E42" s="26">
        <v>1322.31</v>
      </c>
      <c r="F42" s="26">
        <f>5746.47+4685.91-1982.18</f>
        <v>8450.2</v>
      </c>
      <c r="G42" s="31">
        <f>+E42</f>
        <v>1322.31</v>
      </c>
      <c r="H42" s="31">
        <f t="shared" si="0"/>
        <v>58465.46000000001</v>
      </c>
      <c r="I42" s="35"/>
      <c r="J42" s="11">
        <f>2246.5+1112.43</f>
        <v>3358.9300000000003</v>
      </c>
      <c r="K42" s="11">
        <f>15722.31+31702.68</f>
        <v>47424.99</v>
      </c>
    </row>
    <row r="43" spans="3:9" ht="13.5" customHeight="1" thickBot="1">
      <c r="C43" s="28" t="s">
        <v>54</v>
      </c>
      <c r="D43" s="22">
        <v>10532.559999999994</v>
      </c>
      <c r="E43" s="26">
        <f>19082.73+6333.81</f>
        <v>25416.54</v>
      </c>
      <c r="F43" s="26">
        <f>17434.1+5836.66</f>
        <v>23270.76</v>
      </c>
      <c r="G43" s="31">
        <f>+E43</f>
        <v>25416.54</v>
      </c>
      <c r="H43" s="31">
        <f t="shared" si="0"/>
        <v>12678.339999999993</v>
      </c>
      <c r="I43" s="35" t="s">
        <v>55</v>
      </c>
    </row>
    <row r="44" spans="3:10" ht="13.5" customHeight="1" thickBot="1">
      <c r="C44" s="21" t="s">
        <v>56</v>
      </c>
      <c r="D44" s="22">
        <v>32529.17</v>
      </c>
      <c r="E44" s="26">
        <v>64080.05</v>
      </c>
      <c r="F44" s="26">
        <v>56597.9</v>
      </c>
      <c r="G44" s="31">
        <f>37039.2+28000</f>
        <v>65039.2</v>
      </c>
      <c r="H44" s="31">
        <f>+D44+E44-F44</f>
        <v>40011.32</v>
      </c>
      <c r="I44" s="36" t="s">
        <v>57</v>
      </c>
      <c r="J44" s="11">
        <f>22254.83-47.92</f>
        <v>22206.910000000003</v>
      </c>
    </row>
    <row r="45" spans="3:9" s="37" customFormat="1" ht="13.5" customHeight="1" thickBot="1">
      <c r="C45" s="21" t="s">
        <v>39</v>
      </c>
      <c r="D45" s="27">
        <f>SUM(D35:D44)</f>
        <v>707329.3300000001</v>
      </c>
      <c r="E45" s="27">
        <f>SUM(E35:E44)</f>
        <v>1116042.72</v>
      </c>
      <c r="F45" s="27">
        <f>SUM(F35:F44)</f>
        <v>1010759.8</v>
      </c>
      <c r="G45" s="27">
        <f>SUM(G35:G44)</f>
        <v>1510478.7000000002</v>
      </c>
      <c r="H45" s="27">
        <f>SUM(H35:H44)</f>
        <v>812612.2499999999</v>
      </c>
      <c r="I45" s="34"/>
    </row>
    <row r="46" spans="3:9" ht="13.5" customHeight="1" thickBot="1">
      <c r="C46" s="60" t="s">
        <v>58</v>
      </c>
      <c r="D46" s="60"/>
      <c r="E46" s="60"/>
      <c r="F46" s="60"/>
      <c r="G46" s="60"/>
      <c r="H46" s="60"/>
      <c r="I46" s="60"/>
    </row>
    <row r="47" spans="3:9" ht="28.5" customHeight="1" thickBot="1">
      <c r="C47" s="38" t="s">
        <v>59</v>
      </c>
      <c r="D47" s="57" t="s">
        <v>60</v>
      </c>
      <c r="E47" s="57"/>
      <c r="F47" s="57"/>
      <c r="G47" s="57"/>
      <c r="H47" s="57"/>
      <c r="I47" s="39" t="s">
        <v>61</v>
      </c>
    </row>
    <row r="48" spans="3:9" ht="28.5" customHeight="1" thickBot="1">
      <c r="C48" s="38" t="s">
        <v>62</v>
      </c>
      <c r="D48" s="53" t="s">
        <v>63</v>
      </c>
      <c r="E48" s="54"/>
      <c r="F48" s="54"/>
      <c r="G48" s="54"/>
      <c r="H48" s="55"/>
      <c r="I48" s="40" t="s">
        <v>62</v>
      </c>
    </row>
    <row r="49" spans="3:8" ht="18.75" customHeight="1">
      <c r="C49" s="41" t="s">
        <v>64</v>
      </c>
      <c r="D49" s="41"/>
      <c r="E49" s="41"/>
      <c r="F49" s="41"/>
      <c r="G49" s="41"/>
      <c r="H49" s="42">
        <f>+H32+H45</f>
        <v>1897188.7100000004</v>
      </c>
    </row>
    <row r="50" spans="3:4" ht="15" hidden="1">
      <c r="C50" s="43" t="s">
        <v>65</v>
      </c>
      <c r="D50" s="43"/>
    </row>
    <row r="51" ht="12.75" customHeight="1" hidden="1">
      <c r="C51" s="45" t="s">
        <v>66</v>
      </c>
    </row>
    <row r="53" spans="4:8" ht="12.75">
      <c r="D53" s="46"/>
      <c r="E53" s="46"/>
      <c r="F53" s="46"/>
      <c r="G53" s="46"/>
      <c r="H53" s="46"/>
    </row>
    <row r="54" spans="4:8" ht="12.75" hidden="1">
      <c r="D54" s="46"/>
      <c r="H54" s="44">
        <f>79704.92+32529.17+4688.78+43919.54+21673.81+76867.34+7780.5+368545.34+61087.37+8026.13+2506.43</f>
        <v>707329.3300000001</v>
      </c>
    </row>
    <row r="55" spans="3:8" ht="12.75">
      <c r="C55" s="44" t="s">
        <v>67</v>
      </c>
      <c r="E55" s="46">
        <f>+E45+E32+5580+6000</f>
        <v>1146639.96</v>
      </c>
      <c r="G55" s="46">
        <f>+G32+G45</f>
        <v>1529495.9400000002</v>
      </c>
      <c r="H55" s="46"/>
    </row>
  </sheetData>
  <sheetProtection/>
  <mergeCells count="11">
    <mergeCell ref="C21:I21"/>
    <mergeCell ref="C22:I22"/>
    <mergeCell ref="C23:I23"/>
    <mergeCell ref="C24:I24"/>
    <mergeCell ref="I27:I31"/>
    <mergeCell ref="C26:I26"/>
    <mergeCell ref="D48:H48"/>
    <mergeCell ref="C33:I33"/>
    <mergeCell ref="D47:H47"/>
    <mergeCell ref="I35:I36"/>
    <mergeCell ref="C46:I4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3" spans="1:9" ht="15">
      <c r="A13" s="64" t="s">
        <v>0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2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236.96753</v>
      </c>
      <c r="C17" s="4"/>
      <c r="D17" s="4">
        <v>158.10636</v>
      </c>
      <c r="E17" s="4">
        <v>138.6973</v>
      </c>
      <c r="F17" s="4">
        <f>(5.58+6)</f>
        <v>11.58</v>
      </c>
      <c r="G17" s="4">
        <v>476.52934</v>
      </c>
      <c r="H17" s="5">
        <v>96.2764</v>
      </c>
      <c r="I17" s="5">
        <f>B17+D17+F17-G17</f>
        <v>-69.87545</v>
      </c>
    </row>
    <row r="18" spans="2:7" ht="15">
      <c r="B18" s="6"/>
      <c r="C18" s="6"/>
      <c r="D18" s="6"/>
      <c r="E18" s="6"/>
      <c r="F18" s="6"/>
      <c r="G18" s="6"/>
    </row>
    <row r="19" ht="15">
      <c r="A19" t="s">
        <v>20</v>
      </c>
    </row>
    <row r="20" ht="15">
      <c r="A20" s="7" t="s">
        <v>13</v>
      </c>
    </row>
    <row r="21" ht="15">
      <c r="A21" s="7" t="s">
        <v>14</v>
      </c>
    </row>
    <row r="22" ht="15">
      <c r="A22" s="8" t="s">
        <v>15</v>
      </c>
    </row>
    <row r="23" ht="15">
      <c r="A23" s="9" t="s">
        <v>16</v>
      </c>
    </row>
    <row r="24" ht="15">
      <c r="A24" s="9" t="s">
        <v>17</v>
      </c>
    </row>
    <row r="25" ht="15">
      <c r="A25" s="9" t="s">
        <v>18</v>
      </c>
    </row>
    <row r="26" ht="15">
      <c r="A26" t="s">
        <v>19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2020-03-06T19:04:01Z</dcterms:created>
  <dcterms:modified xsi:type="dcterms:W3CDTF">2020-03-12T09:21:13Z</dcterms:modified>
  <cp:category/>
  <cp:version/>
  <cp:contentType/>
  <cp:contentStatus/>
</cp:coreProperties>
</file>