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Центральная3" sheetId="1" r:id="rId1"/>
    <sheet name="Центральная 3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<sst xmlns="http://schemas.openxmlformats.org/spreadsheetml/2006/main" count="75" uniqueCount="68">
  <si>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ОТЧЕТ</t>
  </si>
  <si>
    <t>по выполнению плана текущего ремонта жилого дома</t>
  </si>
  <si>
    <t>№ 3 по ул. Центральная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</si>
  <si>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</si>
  <si>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</si>
  <si>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</si>
  <si>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</si>
  <si>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</si>
  <si>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</si>
  <si>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</si>
  <si>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</si>
  <si>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</si>
  <si>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</si>
  <si>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 - 0.35 т.р</t>
  </si>
  <si>
    <t>смена стекол - 0.22 т.р.</t>
  </si>
  <si>
    <t>ремонт лестничных решеток, окраска ограждений - 14.14 т.р.</t>
  </si>
  <si>
    <t>демонтаж и установка манометра в ТП - 0.26 т.р.</t>
  </si>
  <si>
    <t>расходный инвентарь - 0.26 т.р.</t>
  </si>
  <si>
    <t>монтаж радиаторов отпления на лифтовых площадках - 158.36 т.р</t>
  </si>
  <si>
    <t>ремонт по герметизации межпанельных швов фасада - 216.90 т.р</t>
  </si>
  <si>
    <t>обследование подвала МКД к отопительному сезону - 1.13 т.р.</t>
  </si>
  <si>
    <t>обслуживание КУУТЭ за период с 01.01.19 по 30.06.19г. - 18.52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</si>
  <si>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410.14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</si>
  <si>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</si>
  <si>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</si>
  <si>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</si>
  <si>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</si>
  <si>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</si>
  <si>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</si>
  <si>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</si>
  <si>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</si>
  <si>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</si>
  <si>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</si>
  <si>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</si>
  <si>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</si>
  <si>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</si>
  <si>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</si>
  <si>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</si>
  <si>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</si>
  <si>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</si>
  <si>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</si>
  <si>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</si>
  <si>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</si>
  <si>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</si>
  <si>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</si>
  <si>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</si>
  <si>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</si>
  <si>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</si>
  <si>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</si>
  <si>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</si>
  <si>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</si>
  <si>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</si>
  <si>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</si>
  <si>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</si>
  <si>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Повышающий коэффициент</t>
  </si>
  <si>
    <t>электр под и лифт</t>
  </si>
  <si>
    <t>ООО "ПСК"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</si>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</sst>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71" applyFont="1" applyFill="1">
      <alignment/>
      <protection/>
    </xf>
    <xf numFmtId="0" fontId="0" fillId="0" borderId="0" xfId="71" applyFont="1" applyFill="1">
      <alignment/>
      <protection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1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2" fontId="21" fillId="0" borderId="0" xfId="72" applyNumberFormat="1" applyFill="1">
      <alignment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32" fillId="0" borderId="15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3" fillId="0" borderId="19" xfId="72" applyFont="1" applyFill="1" applyBorder="1" applyAlignment="1">
      <alignment horizontal="center" vertical="center" wrapText="1"/>
      <protection/>
    </xf>
    <xf numFmtId="4" fontId="21" fillId="0" borderId="0" xfId="72" applyNumberFormat="1" applyFill="1">
      <alignment/>
      <protection/>
    </xf>
    <xf numFmtId="0" fontId="23" fillId="0" borderId="17" xfId="72" applyFont="1" applyFill="1" applyBorder="1" applyAlignment="1">
      <alignment horizontal="center" vertical="center" wrapText="1"/>
      <protection/>
    </xf>
    <xf numFmtId="4" fontId="33" fillId="0" borderId="18" xfId="72" applyNumberFormat="1" applyFont="1" applyFill="1" applyBorder="1" applyAlignment="1">
      <alignment horizontal="right" vertical="top" wrapText="1"/>
      <protection/>
    </xf>
    <xf numFmtId="0" fontId="34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21" fillId="0" borderId="0" xfId="72" applyFont="1" applyFill="1">
      <alignment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wrapText="1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top" wrapText="1"/>
      <protection/>
    </xf>
    <xf numFmtId="0" fontId="35" fillId="0" borderId="0" xfId="72" applyFont="1" applyFill="1">
      <alignment/>
      <protection/>
    </xf>
    <xf numFmtId="4" fontId="36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7" fillId="0" borderId="0" xfId="72" applyFont="1" applyFill="1">
      <alignment/>
      <protection/>
    </xf>
    <xf numFmtId="0" fontId="33" fillId="0" borderId="0" xfId="72" applyFont="1" applyFill="1">
      <alignment/>
      <protection/>
    </xf>
    <xf numFmtId="4" fontId="37" fillId="0" borderId="0" xfId="72" applyNumberFormat="1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tabSelected="1" zoomScalePageLayoutView="0" workbookViewId="0" topLeftCell="C26">
      <selection activeCell="G34" sqref="G34"/>
    </sheetView>
  </sheetViews>
  <sheetFormatPr defaultColWidth="9.140625" defaultRowHeight="15"/>
  <cols>
    <col min="1" max="1" width="3.421875" style="13" hidden="1" customWidth="1"/>
    <col min="2" max="2" width="9.140625" style="13" hidden="1" customWidth="1"/>
    <col min="3" max="3" width="27.421875" style="58" customWidth="1"/>
    <col min="4" max="4" width="13.28125" style="58" customWidth="1"/>
    <col min="5" max="5" width="11.8515625" style="58" customWidth="1"/>
    <col min="6" max="6" width="13.28125" style="58" customWidth="1"/>
    <col min="7" max="7" width="11.8515625" style="58" customWidth="1"/>
    <col min="8" max="8" width="12.7109375" style="58" customWidth="1"/>
    <col min="9" max="9" width="25.28125" style="58" customWidth="1"/>
    <col min="10" max="10" width="12.28125" style="13" hidden="1" customWidth="1"/>
    <col min="11" max="11" width="9.57421875" style="13" hidden="1" customWidth="1"/>
    <col min="12" max="12" width="0" style="13" hidden="1" customWidth="1"/>
    <col min="13" max="16384" width="9.140625" style="13" customWidth="1"/>
  </cols>
  <sheetData>
    <row r="1" spans="3:9" ht="12.75" customHeight="1" hidden="1">
      <c r="C1" s="12"/>
      <c r="D1" s="12"/>
      <c r="E1" s="12"/>
      <c r="F1" s="12"/>
      <c r="G1" s="12"/>
      <c r="H1" s="12"/>
      <c r="I1" s="12"/>
    </row>
    <row r="2" spans="3:9" ht="13.5" customHeight="1" hidden="1" thickBot="1">
      <c r="C2" s="12"/>
      <c r="D2" s="12"/>
      <c r="E2" s="12" t="s">
        <v>23</v>
      </c>
      <c r="F2" s="12"/>
      <c r="G2" s="12"/>
      <c r="H2" s="12"/>
      <c r="I2" s="12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9" ht="12.75" customHeight="1">
      <c r="C17" s="18"/>
      <c r="D17" s="18"/>
      <c r="E17" s="19"/>
      <c r="F17" s="19"/>
      <c r="G17" s="19"/>
      <c r="H17" s="19"/>
      <c r="I17" s="19"/>
    </row>
    <row r="18" spans="3:9" ht="12.75" customHeight="1">
      <c r="C18" s="18"/>
      <c r="D18" s="18"/>
      <c r="E18" s="19"/>
      <c r="F18" s="19"/>
      <c r="G18" s="19"/>
      <c r="H18" s="19"/>
      <c r="I18" s="19"/>
    </row>
    <row r="19" spans="3:9" ht="12.75" customHeight="1">
      <c r="C19" s="18"/>
      <c r="D19" s="18"/>
      <c r="E19" s="19"/>
      <c r="F19" s="19"/>
      <c r="G19" s="19"/>
      <c r="H19" s="19"/>
      <c r="I19" s="19"/>
    </row>
    <row r="20" spans="3:9" ht="12.75" customHeight="1">
      <c r="C20" s="18"/>
      <c r="D20" s="18"/>
      <c r="E20" s="19"/>
      <c r="F20" s="19"/>
      <c r="G20" s="19"/>
      <c r="H20" s="19"/>
      <c r="I20" s="19"/>
    </row>
    <row r="21" spans="3:9" ht="12.75" customHeight="1">
      <c r="C21" s="18"/>
      <c r="D21" s="18"/>
      <c r="E21" s="19"/>
      <c r="F21" s="19"/>
      <c r="G21" s="19"/>
      <c r="H21" s="19"/>
      <c r="I21" s="19"/>
    </row>
    <row r="22" spans="3:9" ht="12.75" customHeight="1">
      <c r="C22" s="18"/>
      <c r="D22" s="18"/>
      <c r="E22" s="19"/>
      <c r="F22" s="19"/>
      <c r="G22" s="19"/>
      <c r="H22" s="19"/>
      <c r="I22" s="19"/>
    </row>
    <row r="23" spans="3:9" ht="14.25">
      <c r="C23" s="20" t="s">
        <v>24</v>
      </c>
      <c r="D23" s="20"/>
      <c r="E23" s="20"/>
      <c r="F23" s="20"/>
      <c r="G23" s="20"/>
      <c r="H23" s="20"/>
      <c r="I23" s="20"/>
    </row>
    <row r="24" spans="3:9" ht="12.75">
      <c r="C24" s="21" t="s">
        <v>25</v>
      </c>
      <c r="D24" s="21"/>
      <c r="E24" s="21"/>
      <c r="F24" s="21"/>
      <c r="G24" s="21"/>
      <c r="H24" s="21"/>
      <c r="I24" s="21"/>
    </row>
    <row r="25" spans="3:9" ht="12.75">
      <c r="C25" s="21" t="s">
        <v>26</v>
      </c>
      <c r="D25" s="21"/>
      <c r="E25" s="21"/>
      <c r="F25" s="21"/>
      <c r="G25" s="21"/>
      <c r="H25" s="21"/>
      <c r="I25" s="21"/>
    </row>
    <row r="26" spans="3:9" ht="6" customHeight="1" thickBot="1">
      <c r="C26" s="22"/>
      <c r="D26" s="22"/>
      <c r="E26" s="22"/>
      <c r="F26" s="22"/>
      <c r="G26" s="22"/>
      <c r="H26" s="22"/>
      <c r="I26" s="22"/>
    </row>
    <row r="27" spans="3:9" ht="57.75" customHeight="1" thickBot="1">
      <c r="C27" s="23" t="s">
        <v>27</v>
      </c>
      <c r="D27" s="24" t="s">
        <v>28</v>
      </c>
      <c r="E27" s="25" t="s">
        <v>29</v>
      </c>
      <c r="F27" s="25" t="s">
        <v>30</v>
      </c>
      <c r="G27" s="25" t="s">
        <v>31</v>
      </c>
      <c r="H27" s="25" t="s">
        <v>32</v>
      </c>
      <c r="I27" s="24" t="s">
        <v>33</v>
      </c>
    </row>
    <row r="28" spans="3:9" ht="13.5" customHeight="1" thickBot="1">
      <c r="C28" s="26" t="s">
        <v>34</v>
      </c>
      <c r="D28" s="27"/>
      <c r="E28" s="27"/>
      <c r="F28" s="27"/>
      <c r="G28" s="27"/>
      <c r="H28" s="27"/>
      <c r="I28" s="28"/>
    </row>
    <row r="29" spans="3:11" ht="13.5" customHeight="1" thickBot="1">
      <c r="C29" s="29" t="s">
        <v>35</v>
      </c>
      <c r="D29" s="30">
        <v>355663.1499999999</v>
      </c>
      <c r="E29" s="31"/>
      <c r="F29" s="31">
        <v>241160.65</v>
      </c>
      <c r="G29" s="31"/>
      <c r="H29" s="31">
        <f>+D29+E29-F29</f>
        <v>114502.49999999991</v>
      </c>
      <c r="I29" s="32" t="s">
        <v>36</v>
      </c>
      <c r="K29" s="33">
        <f>349037.27+12084.21+34373.28+28008.63</f>
        <v>423503.39</v>
      </c>
    </row>
    <row r="30" spans="3:11" ht="13.5" customHeight="1" thickBot="1">
      <c r="C30" s="29" t="s">
        <v>37</v>
      </c>
      <c r="D30" s="30">
        <v>239495.82000000007</v>
      </c>
      <c r="E30" s="34">
        <f>-3035.7-1265.77</f>
        <v>-4301.469999999999</v>
      </c>
      <c r="F30" s="34">
        <f>3173.77-4212.27+1593.17+70663.9</f>
        <v>71218.56999999999</v>
      </c>
      <c r="G30" s="31"/>
      <c r="H30" s="31">
        <f>+D30+E30-F30</f>
        <v>163975.7800000001</v>
      </c>
      <c r="I30" s="35"/>
      <c r="K30" s="33">
        <f>11038.39+36954.07+21462.73+249238.43-7459.16</f>
        <v>311234.46</v>
      </c>
    </row>
    <row r="31" spans="3:11" ht="13.5" customHeight="1" thickBot="1">
      <c r="C31" s="29" t="s">
        <v>38</v>
      </c>
      <c r="D31" s="30">
        <v>132814.15999999974</v>
      </c>
      <c r="E31" s="34">
        <v>-2897.23</v>
      </c>
      <c r="F31" s="34">
        <f>6382.63+51380.96</f>
        <v>57763.59</v>
      </c>
      <c r="G31" s="31"/>
      <c r="H31" s="31">
        <f>+D31+E31-F31</f>
        <v>72153.33999999975</v>
      </c>
      <c r="I31" s="35"/>
      <c r="K31" s="33">
        <f>34620.66-1733.42+5584.02+120730.96</f>
        <v>159202.22000000003</v>
      </c>
    </row>
    <row r="32" spans="3:11" ht="13.5" customHeight="1" thickBot="1">
      <c r="C32" s="29" t="s">
        <v>39</v>
      </c>
      <c r="D32" s="30">
        <v>91545.19</v>
      </c>
      <c r="E32" s="34">
        <v>-2020.39</v>
      </c>
      <c r="F32" s="34">
        <f>0.56+4457.73+34659.46</f>
        <v>39117.75</v>
      </c>
      <c r="G32" s="31"/>
      <c r="H32" s="31">
        <f>+D32+E32-F32</f>
        <v>50407.05</v>
      </c>
      <c r="I32" s="35"/>
      <c r="K32" s="13">
        <f>12174.72-608.62+44508.53+5622.99+36814.73-1954.67+1383.46</f>
        <v>97941.14000000001</v>
      </c>
    </row>
    <row r="33" spans="3:12" ht="13.5" customHeight="1" thickBot="1">
      <c r="C33" s="29" t="s">
        <v>40</v>
      </c>
      <c r="D33" s="30">
        <v>4119.02</v>
      </c>
      <c r="E33" s="34">
        <f>29238.95+17343.46+15753.08</f>
        <v>62335.490000000005</v>
      </c>
      <c r="F33" s="34">
        <f>15718.71+0.02+-17.47+13773.94+18145.12</f>
        <v>47620.32</v>
      </c>
      <c r="G33" s="31">
        <f>+E33</f>
        <v>62335.490000000005</v>
      </c>
      <c r="H33" s="31">
        <f>+D33+E33-F33</f>
        <v>18834.19000000001</v>
      </c>
      <c r="I33" s="36"/>
      <c r="L33" s="13">
        <f>185.7-561.4+3356.45-28.62+1343.33+3.5+5.8-10.31+6.01-1.42</f>
        <v>4299.04</v>
      </c>
    </row>
    <row r="34" spans="3:9" ht="13.5" customHeight="1" thickBot="1">
      <c r="C34" s="29" t="s">
        <v>41</v>
      </c>
      <c r="D34" s="37">
        <f>SUM(D29:D33)</f>
        <v>823637.3399999996</v>
      </c>
      <c r="E34" s="37">
        <f>SUM(E29:E33)</f>
        <v>53116.40000000001</v>
      </c>
      <c r="F34" s="37">
        <f>SUM(F29:F33)</f>
        <v>456880.87999999995</v>
      </c>
      <c r="G34" s="37">
        <f>SUM(G29:G33)</f>
        <v>62335.490000000005</v>
      </c>
      <c r="H34" s="37">
        <f>SUM(H29:H33)</f>
        <v>419872.85999999975</v>
      </c>
      <c r="I34" s="38"/>
    </row>
    <row r="35" spans="3:9" ht="13.5" customHeight="1" thickBot="1">
      <c r="C35" s="39" t="s">
        <v>42</v>
      </c>
      <c r="D35" s="39"/>
      <c r="E35" s="39"/>
      <c r="F35" s="39"/>
      <c r="G35" s="39"/>
      <c r="H35" s="39"/>
      <c r="I35" s="39"/>
    </row>
    <row r="36" spans="3:9" ht="49.5" customHeight="1" thickBot="1">
      <c r="C36" s="40" t="s">
        <v>27</v>
      </c>
      <c r="D36" s="24" t="s">
        <v>28</v>
      </c>
      <c r="E36" s="25" t="s">
        <v>29</v>
      </c>
      <c r="F36" s="25" t="s">
        <v>30</v>
      </c>
      <c r="G36" s="25" t="s">
        <v>31</v>
      </c>
      <c r="H36" s="25" t="s">
        <v>32</v>
      </c>
      <c r="I36" s="41" t="s">
        <v>43</v>
      </c>
    </row>
    <row r="37" spans="3:11" ht="22.5" customHeight="1" thickBot="1">
      <c r="C37" s="23" t="s">
        <v>44</v>
      </c>
      <c r="D37" s="42">
        <v>219792.41000000015</v>
      </c>
      <c r="E37" s="43">
        <v>1535961.86</v>
      </c>
      <c r="F37" s="43">
        <v>1433627.82</v>
      </c>
      <c r="G37" s="43">
        <f>+E37</f>
        <v>1535961.86</v>
      </c>
      <c r="H37" s="43">
        <f>+D37+E37-F37</f>
        <v>322126.4500000002</v>
      </c>
      <c r="I37" s="44" t="s">
        <v>45</v>
      </c>
      <c r="J37" s="45">
        <f>152791.1-0.04+26.51+104.02+5.53+55.82-D37</f>
        <v>-66809.47000000015</v>
      </c>
      <c r="K37" s="45">
        <f>236136.07+1119.25+4334.71+240.92+2233.63+4.84+48.85-H37</f>
        <v>-78008.18000000017</v>
      </c>
    </row>
    <row r="38" spans="3:10" ht="14.25" customHeight="1" thickBot="1">
      <c r="C38" s="29" t="s">
        <v>46</v>
      </c>
      <c r="D38" s="30">
        <v>43882.53999999992</v>
      </c>
      <c r="E38" s="31">
        <v>313891.62</v>
      </c>
      <c r="F38" s="31">
        <v>291423.81</v>
      </c>
      <c r="G38" s="43">
        <v>410144.6</v>
      </c>
      <c r="H38" s="43">
        <f aca="true" t="shared" si="0" ref="H38:H46">+D38+E38-F38</f>
        <v>66350.34999999992</v>
      </c>
      <c r="I38" s="46"/>
      <c r="J38" s="45"/>
    </row>
    <row r="39" spans="3:9" ht="13.5" customHeight="1" thickBot="1">
      <c r="C39" s="40" t="s">
        <v>47</v>
      </c>
      <c r="D39" s="47">
        <v>963.6800000000627</v>
      </c>
      <c r="E39" s="31"/>
      <c r="F39" s="31">
        <v>0.29</v>
      </c>
      <c r="G39" s="43"/>
      <c r="H39" s="43">
        <f t="shared" si="0"/>
        <v>963.3900000000627</v>
      </c>
      <c r="I39" s="48"/>
    </row>
    <row r="40" spans="3:9" ht="12.75" customHeight="1" thickBot="1">
      <c r="C40" s="29" t="s">
        <v>48</v>
      </c>
      <c r="D40" s="30">
        <v>26813.899999999994</v>
      </c>
      <c r="E40" s="31">
        <v>180299.3</v>
      </c>
      <c r="F40" s="31">
        <v>168419.53</v>
      </c>
      <c r="G40" s="43">
        <f>+E40</f>
        <v>180299.3</v>
      </c>
      <c r="H40" s="43">
        <f t="shared" si="0"/>
        <v>38693.669999999984</v>
      </c>
      <c r="I40" s="48" t="s">
        <v>49</v>
      </c>
    </row>
    <row r="41" spans="3:11" ht="27" customHeight="1" thickBot="1">
      <c r="C41" s="29" t="s">
        <v>50</v>
      </c>
      <c r="D41" s="30">
        <v>47769.41000000015</v>
      </c>
      <c r="E41" s="31">
        <v>258234.08</v>
      </c>
      <c r="F41" s="31">
        <v>273709.38</v>
      </c>
      <c r="G41" s="43">
        <v>201873.93</v>
      </c>
      <c r="H41" s="43">
        <f t="shared" si="0"/>
        <v>32294.110000000102</v>
      </c>
      <c r="I41" s="49" t="s">
        <v>51</v>
      </c>
      <c r="J41" s="13">
        <f>12305.36+20031.92-0.01</f>
        <v>32337.27</v>
      </c>
      <c r="K41" s="13">
        <f>11830.67+9773.64+29156.32</f>
        <v>50760.63</v>
      </c>
    </row>
    <row r="42" spans="3:9" ht="28.5" customHeight="1" thickBot="1">
      <c r="C42" s="29" t="s">
        <v>52</v>
      </c>
      <c r="D42" s="30">
        <v>2171.539999999992</v>
      </c>
      <c r="E42" s="34">
        <v>15254.92</v>
      </c>
      <c r="F42" s="34">
        <v>14240.31</v>
      </c>
      <c r="G42" s="43">
        <v>10284.75</v>
      </c>
      <c r="H42" s="43">
        <f t="shared" si="0"/>
        <v>3186.1499999999924</v>
      </c>
      <c r="I42" s="49" t="s">
        <v>53</v>
      </c>
    </row>
    <row r="43" spans="3:11" ht="13.5" customHeight="1" thickBot="1">
      <c r="C43" s="40" t="s">
        <v>54</v>
      </c>
      <c r="D43" s="30">
        <v>67572.27</v>
      </c>
      <c r="E43" s="34">
        <v>721.26</v>
      </c>
      <c r="F43" s="34">
        <f>3442.14+3561.32-1300.4</f>
        <v>5703.0599999999995</v>
      </c>
      <c r="G43" s="43">
        <f>+E43</f>
        <v>721.26</v>
      </c>
      <c r="H43" s="43">
        <f t="shared" si="0"/>
        <v>62590.47</v>
      </c>
      <c r="I43" s="49"/>
      <c r="J43" s="13">
        <f>5539.96+2682.12</f>
        <v>8222.08</v>
      </c>
      <c r="K43" s="13">
        <f>21095.16+42551.09</f>
        <v>63646.25</v>
      </c>
    </row>
    <row r="44" spans="3:9" ht="13.5" customHeight="1" thickBot="1">
      <c r="C44" s="40" t="s">
        <v>55</v>
      </c>
      <c r="D44" s="30">
        <v>11475.64</v>
      </c>
      <c r="E44" s="34">
        <f>61997+14018.78</f>
        <v>76015.78</v>
      </c>
      <c r="F44" s="34">
        <f>57901.24+13033.83</f>
        <v>70935.06999999999</v>
      </c>
      <c r="G44" s="43">
        <f>+E44</f>
        <v>76015.78</v>
      </c>
      <c r="H44" s="43">
        <f t="shared" si="0"/>
        <v>16556.350000000006</v>
      </c>
      <c r="I44" s="49" t="s">
        <v>56</v>
      </c>
    </row>
    <row r="45" spans="3:9" ht="13.5" customHeight="1" thickBot="1">
      <c r="C45" s="40" t="s">
        <v>57</v>
      </c>
      <c r="D45" s="30">
        <v>28919.699999999983</v>
      </c>
      <c r="E45" s="34">
        <v>44030.1</v>
      </c>
      <c r="F45" s="34">
        <v>50696.72</v>
      </c>
      <c r="G45" s="43">
        <f>+E45</f>
        <v>44030.1</v>
      </c>
      <c r="H45" s="43">
        <f t="shared" si="0"/>
        <v>22253.079999999987</v>
      </c>
      <c r="I45" s="48"/>
    </row>
    <row r="46" spans="3:9" ht="13.5" customHeight="1" thickBot="1">
      <c r="C46" s="29" t="s">
        <v>58</v>
      </c>
      <c r="D46" s="30"/>
      <c r="E46" s="34">
        <v>18018.09</v>
      </c>
      <c r="F46" s="34">
        <v>12325.24</v>
      </c>
      <c r="G46" s="43">
        <v>37039.2</v>
      </c>
      <c r="H46" s="43">
        <f t="shared" si="0"/>
        <v>5692.85</v>
      </c>
      <c r="I46" s="49" t="s">
        <v>59</v>
      </c>
    </row>
    <row r="47" spans="3:9" s="51" customFormat="1" ht="13.5" customHeight="1" thickBot="1">
      <c r="C47" s="29" t="s">
        <v>41</v>
      </c>
      <c r="D47" s="37">
        <f>SUM(D37:D46)</f>
        <v>449361.0900000003</v>
      </c>
      <c r="E47" s="37">
        <f>SUM(E37:E46)</f>
        <v>2442427.0099999993</v>
      </c>
      <c r="F47" s="37">
        <f>SUM(F37:F46)</f>
        <v>2321081.2300000004</v>
      </c>
      <c r="G47" s="37">
        <f>SUM(G37:G46)</f>
        <v>2496370.78</v>
      </c>
      <c r="H47" s="37">
        <f>SUM(H37:H46)</f>
        <v>570706.8700000001</v>
      </c>
      <c r="I47" s="50"/>
    </row>
    <row r="48" spans="3:9" ht="13.5" customHeight="1" thickBot="1">
      <c r="C48" s="52" t="s">
        <v>60</v>
      </c>
      <c r="D48" s="52"/>
      <c r="E48" s="52"/>
      <c r="F48" s="52"/>
      <c r="G48" s="52"/>
      <c r="H48" s="52"/>
      <c r="I48" s="52"/>
    </row>
    <row r="49" spans="3:9" ht="39.75" customHeight="1" thickBot="1">
      <c r="C49" s="53" t="s">
        <v>61</v>
      </c>
      <c r="D49" s="54" t="s">
        <v>62</v>
      </c>
      <c r="E49" s="54"/>
      <c r="F49" s="54"/>
      <c r="G49" s="54"/>
      <c r="H49" s="54"/>
      <c r="I49" s="55" t="s">
        <v>63</v>
      </c>
    </row>
    <row r="50" spans="3:8" ht="21" customHeight="1">
      <c r="C50" s="56" t="s">
        <v>64</v>
      </c>
      <c r="D50" s="56"/>
      <c r="E50" s="56"/>
      <c r="F50" s="56"/>
      <c r="G50" s="56"/>
      <c r="H50" s="57">
        <f>+H34+H47</f>
        <v>990579.7299999999</v>
      </c>
    </row>
    <row r="51" spans="3:4" ht="15" hidden="1">
      <c r="C51" s="59" t="s">
        <v>65</v>
      </c>
      <c r="D51" s="59"/>
    </row>
    <row r="52" ht="12.75" customHeight="1" hidden="1">
      <c r="C52" s="60" t="s">
        <v>66</v>
      </c>
    </row>
    <row r="53" spans="3:8" ht="12.75">
      <c r="C53" s="13"/>
      <c r="D53" s="13"/>
      <c r="E53" s="13"/>
      <c r="F53" s="13"/>
      <c r="G53" s="13"/>
      <c r="H53" s="13"/>
    </row>
    <row r="54" spans="3:8" ht="15" customHeight="1">
      <c r="C54" s="59"/>
      <c r="D54" s="61"/>
      <c r="E54" s="61"/>
      <c r="F54" s="61"/>
      <c r="G54" s="61"/>
      <c r="H54" s="61"/>
    </row>
    <row r="55" spans="4:8" ht="12.75" hidden="1">
      <c r="D55" s="62"/>
      <c r="H55" s="58">
        <f>47769.41+219792.41+26813.9+2171.54+44878.12+22694.15+43882.54+963.68+28919.7+20.49+9376.53+2.02+2076.6</f>
        <v>449361.09</v>
      </c>
    </row>
    <row r="56" spans="3:8" ht="12.75">
      <c r="C56" s="58" t="s">
        <v>67</v>
      </c>
      <c r="D56" s="62"/>
      <c r="E56" s="62">
        <f>+E47+E34+5580</f>
        <v>2501123.409999999</v>
      </c>
      <c r="F56" s="62"/>
      <c r="G56" s="62">
        <f>+G47+G34</f>
        <v>2558706.27</v>
      </c>
      <c r="H56" s="62"/>
    </row>
  </sheetData>
  <sheetProtection/>
  <mergeCells count="10">
    <mergeCell ref="C23:I23"/>
    <mergeCell ref="C24:I24"/>
    <mergeCell ref="C25:I25"/>
    <mergeCell ref="C26:I26"/>
    <mergeCell ref="D49:H49"/>
    <mergeCell ref="I29:I33"/>
    <mergeCell ref="C28:I28"/>
    <mergeCell ref="C35:I35"/>
    <mergeCell ref="I37:I38"/>
    <mergeCell ref="C48:I4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zoomScaleSheetLayoutView="120" zoomScalePageLayoutView="0" workbookViewId="0" topLeftCell="A16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4.7109375" style="0" customWidth="1"/>
  </cols>
  <sheetData>
    <row r="13" spans="1:9" ht="15">
      <c r="A13" s="11" t="s">
        <v>0</v>
      </c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 t="s">
        <v>1</v>
      </c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 t="s">
        <v>2</v>
      </c>
      <c r="B15" s="11"/>
      <c r="C15" s="11"/>
      <c r="D15" s="11"/>
      <c r="E15" s="11"/>
      <c r="F15" s="11"/>
      <c r="G15" s="11"/>
      <c r="H15" s="11"/>
      <c r="I15" s="11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-25.417129999999986</v>
      </c>
      <c r="C17" s="4"/>
      <c r="D17" s="4">
        <v>313.89162</v>
      </c>
      <c r="E17" s="4">
        <v>291.42381</v>
      </c>
      <c r="F17" s="4">
        <v>5.58</v>
      </c>
      <c r="G17" s="4">
        <v>410.1446</v>
      </c>
      <c r="H17" s="5">
        <v>66.35035</v>
      </c>
      <c r="I17" s="5">
        <f>B17+D17+F17-G17</f>
        <v>-116.09011000000004</v>
      </c>
    </row>
    <row r="19" ht="15">
      <c r="A19" t="s">
        <v>22</v>
      </c>
    </row>
    <row r="20" spans="1:7" ht="15">
      <c r="A20" s="6" t="s">
        <v>13</v>
      </c>
      <c r="B20" s="7"/>
      <c r="C20" s="7"/>
      <c r="D20" s="7"/>
      <c r="E20" s="7"/>
      <c r="F20" s="7"/>
      <c r="G20" s="7"/>
    </row>
    <row r="21" spans="1:7" ht="15">
      <c r="A21" s="6" t="s">
        <v>14</v>
      </c>
      <c r="B21" s="7"/>
      <c r="C21" s="7"/>
      <c r="D21" s="7"/>
      <c r="E21" s="7"/>
      <c r="F21" s="7"/>
      <c r="G21" s="7"/>
    </row>
    <row r="22" spans="1:7" ht="15">
      <c r="A22" s="6" t="s">
        <v>15</v>
      </c>
      <c r="B22" s="7"/>
      <c r="C22" s="7"/>
      <c r="D22" s="7"/>
      <c r="E22" s="7"/>
      <c r="F22" s="7"/>
      <c r="G22" s="7"/>
    </row>
    <row r="23" spans="1:7" ht="15">
      <c r="A23" s="6" t="s">
        <v>16</v>
      </c>
      <c r="B23" s="7"/>
      <c r="C23" s="7"/>
      <c r="D23" s="7"/>
      <c r="E23" s="7"/>
      <c r="F23" s="7"/>
      <c r="G23" s="7"/>
    </row>
    <row r="24" spans="1:7" ht="15">
      <c r="A24" s="8" t="s">
        <v>17</v>
      </c>
      <c r="B24" s="7"/>
      <c r="C24" s="7"/>
      <c r="D24" s="7"/>
      <c r="E24" s="7"/>
      <c r="F24" s="7"/>
      <c r="G24" s="7"/>
    </row>
    <row r="25" spans="1:7" ht="15">
      <c r="A25" s="8" t="s">
        <v>18</v>
      </c>
      <c r="B25" s="7"/>
      <c r="C25" s="7"/>
      <c r="D25" s="7"/>
      <c r="E25" s="7"/>
      <c r="F25" s="7"/>
      <c r="G25" s="7"/>
    </row>
    <row r="26" spans="1:7" ht="15">
      <c r="A26" s="9" t="s">
        <v>19</v>
      </c>
      <c r="B26" s="7"/>
      <c r="C26" s="7"/>
      <c r="D26" s="7"/>
      <c r="E26" s="7"/>
      <c r="F26" s="7"/>
      <c r="G26" s="7"/>
    </row>
    <row r="27" spans="1:7" ht="15">
      <c r="A27" s="9" t="s">
        <v>20</v>
      </c>
      <c r="B27" s="7"/>
      <c r="C27" s="7"/>
      <c r="D27" s="7"/>
      <c r="E27" s="7"/>
      <c r="F27" s="7"/>
      <c r="G27" s="7"/>
    </row>
    <row r="28" spans="1:7" ht="15">
      <c r="A28" s="9" t="s">
        <v>21</v>
      </c>
      <c r="B28" s="7"/>
      <c r="C28" s="7"/>
      <c r="D28" s="7"/>
      <c r="E28" s="7"/>
      <c r="F28" s="7"/>
      <c r="G28" s="7"/>
    </row>
    <row r="29" ht="15">
      <c r="A29" s="10"/>
    </row>
    <row r="30" ht="15">
      <c r="A30" s="10"/>
    </row>
    <row r="31" ht="15">
      <c r="A31" s="10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2020-03-06T19:04:51Z</dcterms:created>
  <dcterms:modified xsi:type="dcterms:W3CDTF">2020-03-06T19:50:57Z</dcterms:modified>
  <cp:category/>
  <cp:version/>
  <cp:contentType/>
  <cp:contentStatus/>
</cp:coreProperties>
</file>