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Центральная8 1" sheetId="1" r:id="rId1"/>
    <sheet name="Центральная 8 1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<sst xmlns="http://schemas.openxmlformats.org/spreadsheetml/2006/main" count="77" uniqueCount="70">
  <si>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ОТЧЕТ</t>
  </si>
  <si>
    <t>по выполнению плана текущего ремонта жилого дома</t>
  </si>
  <si>
    <t>№ 8/1 по ул. Центральная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</si>
  <si>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</si>
  <si>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</si>
  <si>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</si>
  <si>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</si>
  <si>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</si>
  <si>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</si>
  <si>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</si>
  <si>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</si>
  <si>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</si>
  <si>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</si>
  <si>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 - 1.48 т.р</t>
  </si>
  <si>
    <t>ремонт систем ХВС, ГВС- 3.24 т.р.</t>
  </si>
  <si>
    <t>демонтаж и установка манометра в ТП - 1.05 т.р.</t>
  </si>
  <si>
    <t>расходный инвентарь - 0.78 т.р.</t>
  </si>
  <si>
    <t>аварийное обслуживание - 6.80 т.р.</t>
  </si>
  <si>
    <t>установка навесных замков  - 0.71 т.р.</t>
  </si>
  <si>
    <t>ремонт металлических лестничных решеток - 0.74 т.р.</t>
  </si>
  <si>
    <t>замена нижней разводки системы ХВС - 592.47  т.р.</t>
  </si>
  <si>
    <t>обследование подвала МКД к отопительному сезону - 1.13 т.р.</t>
  </si>
  <si>
    <t>ремонт по герметизации межпанельных швов фасада - 27.00 т.р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</si>
  <si>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635.40</t>
    </r>
    <r>
      <rPr>
        <sz val="11"/>
        <color indexed="8"/>
        <rFont val="Calibri"/>
        <family val="2"/>
      </rPr>
      <t xml:space="preserve"> 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</si>
  <si>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</si>
  <si>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</si>
  <si>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</si>
  <si>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Центральная с 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</si>
  <si>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</si>
  <si>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</si>
  <si>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</si>
  <si>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</si>
  <si>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</si>
  <si>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</si>
  <si>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</si>
  <si>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</si>
  <si>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</si>
  <si>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</si>
  <si>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</si>
  <si>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</si>
  <si>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</si>
  <si>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</si>
  <si>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</si>
  <si>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</si>
  <si>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</si>
  <si>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</si>
  <si>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Н/2009-82 от 01.03.2009г.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</si>
  <si>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</si>
  <si>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</si>
  <si>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</si>
  <si>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</si>
  <si>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</si>
  <si>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</si>
  <si>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</si>
  <si>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</si>
  <si>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</si>
  <si>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</si>
  <si>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</si>
  <si>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 под и лифт</t>
  </si>
  <si>
    <t>ООО "ПСК"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</si>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</sst>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71" applyFont="1" applyFill="1">
      <alignment/>
      <protection/>
    </xf>
    <xf numFmtId="0" fontId="0" fillId="0" borderId="0" xfId="0" applyAlignment="1">
      <alignment horizontal="center"/>
    </xf>
    <xf numFmtId="0" fontId="22" fillId="0" borderId="0" xfId="72" applyFont="1" applyFill="1">
      <alignment/>
      <protection/>
    </xf>
    <xf numFmtId="0" fontId="20" fillId="0" borderId="0" xfId="72" applyFill="1">
      <alignment/>
      <protection/>
    </xf>
    <xf numFmtId="0" fontId="23" fillId="0" borderId="11" xfId="72" applyFont="1" applyFill="1" applyBorder="1" applyAlignment="1">
      <alignment horizontal="center"/>
      <protection/>
    </xf>
    <xf numFmtId="0" fontId="23" fillId="0" borderId="12" xfId="72" applyFont="1" applyFill="1" applyBorder="1" applyAlignment="1">
      <alignment horizontal="center"/>
      <protection/>
    </xf>
    <xf numFmtId="0" fontId="22" fillId="0" borderId="12" xfId="72" applyFont="1" applyFill="1" applyBorder="1">
      <alignment/>
      <protection/>
    </xf>
    <xf numFmtId="0" fontId="22" fillId="0" borderId="13" xfId="72" applyFont="1" applyFill="1" applyBorder="1">
      <alignment/>
      <protection/>
    </xf>
    <xf numFmtId="0" fontId="23" fillId="0" borderId="0" xfId="72" applyFont="1" applyFill="1" applyAlignment="1">
      <alignment horizontal="center"/>
      <protection/>
    </xf>
    <xf numFmtId="0" fontId="22" fillId="0" borderId="0" xfId="72" applyFont="1" applyFill="1" applyBorder="1">
      <alignment/>
      <protection/>
    </xf>
    <xf numFmtId="0" fontId="24" fillId="0" borderId="0" xfId="72" applyFont="1" applyFill="1" applyBorder="1" applyAlignment="1">
      <alignment horizontal="center"/>
      <protection/>
    </xf>
    <xf numFmtId="0" fontId="25" fillId="0" borderId="0" xfId="72" applyFont="1" applyFill="1" applyBorder="1" applyAlignment="1">
      <alignment horizontal="center"/>
      <protection/>
    </xf>
    <xf numFmtId="0" fontId="25" fillId="0" borderId="14" xfId="72" applyFont="1" applyFill="1" applyBorder="1" applyAlignment="1">
      <alignment horizontal="center"/>
      <protection/>
    </xf>
    <xf numFmtId="0" fontId="26" fillId="0" borderId="15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7" fillId="0" borderId="13" xfId="72" applyFont="1" applyFill="1" applyBorder="1" applyAlignment="1">
      <alignment horizontal="center" vertical="top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6" fillId="0" borderId="12" xfId="72" applyFont="1" applyFill="1" applyBorder="1" applyAlignment="1">
      <alignment horizontal="center" vertical="top" wrapText="1"/>
      <protection/>
    </xf>
    <xf numFmtId="0" fontId="26" fillId="0" borderId="16" xfId="72" applyFont="1" applyFill="1" applyBorder="1" applyAlignment="1">
      <alignment horizontal="center" vertical="top" wrapText="1"/>
      <protection/>
    </xf>
    <xf numFmtId="0" fontId="23" fillId="0" borderId="17" xfId="72" applyFont="1" applyFill="1" applyBorder="1" applyAlignment="1">
      <alignment horizontal="center" vertical="top" wrapText="1"/>
      <protection/>
    </xf>
    <xf numFmtId="4" fontId="28" fillId="0" borderId="18" xfId="72" applyNumberFormat="1" applyFont="1" applyFill="1" applyBorder="1" applyAlignment="1">
      <alignment horizontal="right" vertical="top" wrapText="1"/>
      <protection/>
    </xf>
    <xf numFmtId="4" fontId="29" fillId="0" borderId="18" xfId="72" applyNumberFormat="1" applyFont="1" applyFill="1" applyBorder="1" applyAlignment="1">
      <alignment vertical="top" wrapText="1"/>
      <protection/>
    </xf>
    <xf numFmtId="0" fontId="28" fillId="0" borderId="19" xfId="72" applyFont="1" applyFill="1" applyBorder="1" applyAlignment="1">
      <alignment horizontal="center" vertical="center" wrapText="1"/>
      <protection/>
    </xf>
    <xf numFmtId="2" fontId="20" fillId="0" borderId="0" xfId="72" applyNumberFormat="1" applyFill="1">
      <alignment/>
      <protection/>
    </xf>
    <xf numFmtId="4" fontId="28" fillId="0" borderId="18" xfId="72" applyNumberFormat="1" applyFont="1" applyFill="1" applyBorder="1" applyAlignment="1">
      <alignment vertical="top" wrapText="1"/>
      <protection/>
    </xf>
    <xf numFmtId="0" fontId="28" fillId="0" borderId="20" xfId="72" applyFont="1" applyFill="1" applyBorder="1" applyAlignment="1">
      <alignment horizontal="center" vertical="center" wrapText="1"/>
      <protection/>
    </xf>
    <xf numFmtId="0" fontId="28" fillId="0" borderId="17" xfId="72" applyFont="1" applyFill="1" applyBorder="1" applyAlignment="1">
      <alignment horizontal="center" vertical="center" wrapText="1"/>
      <protection/>
    </xf>
    <xf numFmtId="4" fontId="23" fillId="0" borderId="18" xfId="72" applyNumberFormat="1" applyFont="1" applyFill="1" applyBorder="1" applyAlignment="1">
      <alignment vertical="top" wrapText="1"/>
      <protection/>
    </xf>
    <xf numFmtId="0" fontId="30" fillId="0" borderId="17" xfId="72" applyFont="1" applyFill="1" applyBorder="1" applyAlignment="1">
      <alignment horizontal="center" vertical="top" wrapText="1"/>
      <protection/>
    </xf>
    <xf numFmtId="0" fontId="23" fillId="0" borderId="12" xfId="72" applyFont="1" applyFill="1" applyBorder="1" applyAlignment="1">
      <alignment horizontal="center" vertical="top" wrapText="1"/>
      <protection/>
    </xf>
    <xf numFmtId="0" fontId="26" fillId="0" borderId="17" xfId="72" applyFont="1" applyFill="1" applyBorder="1" applyAlignment="1">
      <alignment horizontal="center" vertical="top" wrapText="1"/>
      <protection/>
    </xf>
    <xf numFmtId="0" fontId="26" fillId="0" borderId="18" xfId="72" applyFont="1" applyFill="1" applyBorder="1" applyAlignment="1">
      <alignment horizontal="center" vertical="top" wrapText="1"/>
      <protection/>
    </xf>
    <xf numFmtId="4" fontId="28" fillId="0" borderId="13" xfId="72" applyNumberFormat="1" applyFont="1" applyFill="1" applyBorder="1" applyAlignment="1">
      <alignment horizontal="right" vertical="top" wrapText="1"/>
      <protection/>
    </xf>
    <xf numFmtId="4" fontId="29" fillId="0" borderId="13" xfId="72" applyNumberFormat="1" applyFont="1" applyFill="1" applyBorder="1" applyAlignment="1">
      <alignment vertical="top" wrapText="1"/>
      <protection/>
    </xf>
    <xf numFmtId="0" fontId="31" fillId="0" borderId="19" xfId="72" applyFont="1" applyFill="1" applyBorder="1" applyAlignment="1">
      <alignment horizontal="center" vertical="center" wrapText="1"/>
      <protection/>
    </xf>
    <xf numFmtId="4" fontId="20" fillId="0" borderId="0" xfId="72" applyNumberFormat="1" applyFill="1">
      <alignment/>
      <protection/>
    </xf>
    <xf numFmtId="0" fontId="32" fillId="0" borderId="17" xfId="72" applyFont="1" applyFill="1" applyBorder="1" applyAlignment="1">
      <alignment horizontal="center" vertical="center" wrapText="1"/>
      <protection/>
    </xf>
    <xf numFmtId="4" fontId="31" fillId="0" borderId="18" xfId="72" applyNumberFormat="1" applyFont="1" applyFill="1" applyBorder="1" applyAlignment="1">
      <alignment horizontal="right" vertical="top" wrapText="1"/>
      <protection/>
    </xf>
    <xf numFmtId="0" fontId="23" fillId="0" borderId="18" xfId="72" applyFont="1" applyFill="1" applyBorder="1" applyAlignment="1">
      <alignment horizontal="center" vertical="top" wrapText="1"/>
      <protection/>
    </xf>
    <xf numFmtId="0" fontId="33" fillId="0" borderId="18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horizontal="center" vertical="top" wrapText="1"/>
      <protection/>
    </xf>
    <xf numFmtId="0" fontId="20" fillId="0" borderId="0" xfId="72" applyFont="1" applyFill="1">
      <alignment/>
      <protection/>
    </xf>
    <xf numFmtId="0" fontId="23" fillId="0" borderId="21" xfId="72" applyFont="1" applyFill="1" applyBorder="1" applyAlignment="1">
      <alignment horizontal="center" vertical="top" wrapText="1"/>
      <protection/>
    </xf>
    <xf numFmtId="0" fontId="23" fillId="0" borderId="11" xfId="72" applyFont="1" applyFill="1" applyBorder="1" applyAlignment="1">
      <alignment horizontal="center" wrapText="1"/>
      <protection/>
    </xf>
    <xf numFmtId="4" fontId="28" fillId="0" borderId="10" xfId="72" applyNumberFormat="1" applyFont="1" applyFill="1" applyBorder="1" applyAlignment="1">
      <alignment horizontal="center" vertical="center" wrapText="1"/>
      <protection/>
    </xf>
    <xf numFmtId="0" fontId="28" fillId="0" borderId="10" xfId="72" applyFont="1" applyFill="1" applyBorder="1" applyAlignment="1">
      <alignment horizontal="center" vertical="top" wrapText="1"/>
      <protection/>
    </xf>
    <xf numFmtId="0" fontId="34" fillId="0" borderId="0" xfId="72" applyFont="1" applyFill="1">
      <alignment/>
      <protection/>
    </xf>
    <xf numFmtId="4" fontId="35" fillId="0" borderId="0" xfId="72" applyNumberFormat="1" applyFont="1" applyFill="1">
      <alignment/>
      <protection/>
    </xf>
    <xf numFmtId="0" fontId="28" fillId="0" borderId="0" xfId="72" applyFont="1" applyFill="1">
      <alignment/>
      <protection/>
    </xf>
    <xf numFmtId="0" fontId="36" fillId="0" borderId="0" xfId="72" applyFont="1" applyFill="1">
      <alignment/>
      <protection/>
    </xf>
    <xf numFmtId="0" fontId="31" fillId="0" borderId="0" xfId="72" applyFont="1" applyFill="1">
      <alignment/>
      <protection/>
    </xf>
    <xf numFmtId="4" fontId="28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tabSelected="1" zoomScalePageLayoutView="0" workbookViewId="0" topLeftCell="C20">
      <selection activeCell="G33" sqref="G33"/>
    </sheetView>
  </sheetViews>
  <sheetFormatPr defaultColWidth="9.140625" defaultRowHeight="15"/>
  <cols>
    <col min="1" max="1" width="3.421875" style="12" hidden="1" customWidth="1"/>
    <col min="2" max="2" width="9.140625" style="12" hidden="1" customWidth="1"/>
    <col min="3" max="3" width="29.140625" style="57" customWidth="1"/>
    <col min="4" max="4" width="13.140625" style="57" customWidth="1"/>
    <col min="5" max="5" width="11.8515625" style="57" customWidth="1"/>
    <col min="6" max="6" width="13.28125" style="57" customWidth="1"/>
    <col min="7" max="7" width="11.8515625" style="57" customWidth="1"/>
    <col min="8" max="8" width="13.28125" style="57" customWidth="1"/>
    <col min="9" max="9" width="24.140625" style="57" customWidth="1"/>
    <col min="10" max="10" width="10.140625" style="12" hidden="1" customWidth="1"/>
    <col min="11" max="11" width="9.57421875" style="12" hidden="1" customWidth="1"/>
    <col min="12" max="16384" width="9.140625" style="12" customWidth="1"/>
  </cols>
  <sheetData>
    <row r="1" spans="3:9" ht="12.75" customHeight="1" hidden="1">
      <c r="C1" s="11"/>
      <c r="D1" s="11"/>
      <c r="E1" s="11"/>
      <c r="F1" s="11"/>
      <c r="G1" s="11"/>
      <c r="H1" s="11"/>
      <c r="I1" s="11"/>
    </row>
    <row r="2" spans="3:9" ht="13.5" customHeight="1" hidden="1" thickBot="1">
      <c r="C2" s="11"/>
      <c r="D2" s="11"/>
      <c r="E2" s="11" t="s">
        <v>24</v>
      </c>
      <c r="F2" s="11"/>
      <c r="G2" s="11"/>
      <c r="H2" s="11"/>
      <c r="I2" s="11"/>
    </row>
    <row r="3" spans="3:9" ht="13.5" customHeight="1" hidden="1" thickBot="1">
      <c r="C3" s="13"/>
      <c r="D3" s="14"/>
      <c r="E3" s="15"/>
      <c r="F3" s="15"/>
      <c r="G3" s="15"/>
      <c r="H3" s="15"/>
      <c r="I3" s="16"/>
    </row>
    <row r="4" spans="3:9" ht="12.75" customHeight="1" hidden="1">
      <c r="C4" s="17"/>
      <c r="D4" s="17"/>
      <c r="E4" s="18"/>
      <c r="F4" s="18"/>
      <c r="G4" s="18"/>
      <c r="H4" s="18"/>
      <c r="I4" s="18"/>
    </row>
    <row r="5" spans="3:9" ht="12.75" customHeight="1">
      <c r="C5" s="17"/>
      <c r="D5" s="17"/>
      <c r="E5" s="18"/>
      <c r="F5" s="18"/>
      <c r="G5" s="18"/>
      <c r="H5" s="18"/>
      <c r="I5" s="18"/>
    </row>
    <row r="6" spans="3:9" ht="12.75" customHeight="1">
      <c r="C6" s="17"/>
      <c r="D6" s="17"/>
      <c r="E6" s="18"/>
      <c r="F6" s="18"/>
      <c r="G6" s="18"/>
      <c r="H6" s="18"/>
      <c r="I6" s="18"/>
    </row>
    <row r="7" spans="3:9" ht="12.75" customHeight="1">
      <c r="C7" s="17"/>
      <c r="D7" s="17"/>
      <c r="E7" s="18"/>
      <c r="F7" s="18"/>
      <c r="G7" s="18"/>
      <c r="H7" s="18"/>
      <c r="I7" s="18"/>
    </row>
    <row r="8" spans="3:9" ht="12.75" customHeight="1">
      <c r="C8" s="17"/>
      <c r="D8" s="17"/>
      <c r="E8" s="18"/>
      <c r="F8" s="18"/>
      <c r="G8" s="18"/>
      <c r="H8" s="18"/>
      <c r="I8" s="18"/>
    </row>
    <row r="9" spans="3:9" ht="12.75" customHeight="1">
      <c r="C9" s="17"/>
      <c r="D9" s="17"/>
      <c r="E9" s="18"/>
      <c r="F9" s="18"/>
      <c r="G9" s="18"/>
      <c r="H9" s="18"/>
      <c r="I9" s="18"/>
    </row>
    <row r="10" spans="3:9" ht="12.75" customHeight="1">
      <c r="C10" s="17"/>
      <c r="D10" s="17"/>
      <c r="E10" s="18"/>
      <c r="F10" s="18"/>
      <c r="G10" s="18"/>
      <c r="H10" s="18"/>
      <c r="I10" s="18"/>
    </row>
    <row r="11" spans="3:9" ht="12.75" customHeight="1">
      <c r="C11" s="17"/>
      <c r="D11" s="17"/>
      <c r="E11" s="18"/>
      <c r="F11" s="18"/>
      <c r="G11" s="18"/>
      <c r="H11" s="18"/>
      <c r="I11" s="18"/>
    </row>
    <row r="12" spans="3:9" ht="12.75" customHeight="1">
      <c r="C12" s="17"/>
      <c r="D12" s="17"/>
      <c r="E12" s="18"/>
      <c r="F12" s="18"/>
      <c r="G12" s="18"/>
      <c r="H12" s="18"/>
      <c r="I12" s="18"/>
    </row>
    <row r="13" spans="3:9" ht="12.75" customHeight="1">
      <c r="C13" s="17"/>
      <c r="D13" s="17"/>
      <c r="E13" s="18"/>
      <c r="F13" s="18"/>
      <c r="G13" s="18"/>
      <c r="H13" s="18"/>
      <c r="I13" s="18"/>
    </row>
    <row r="14" spans="3:9" ht="12.75" customHeight="1">
      <c r="C14" s="17"/>
      <c r="D14" s="17"/>
      <c r="E14" s="18"/>
      <c r="F14" s="18"/>
      <c r="G14" s="18"/>
      <c r="H14" s="18"/>
      <c r="I14" s="18"/>
    </row>
    <row r="15" spans="3:9" ht="12.75" customHeight="1">
      <c r="C15" s="17"/>
      <c r="D15" s="17"/>
      <c r="E15" s="18"/>
      <c r="F15" s="18"/>
      <c r="G15" s="18"/>
      <c r="H15" s="18"/>
      <c r="I15" s="18"/>
    </row>
    <row r="16" spans="3:9" ht="12.75" customHeight="1">
      <c r="C16" s="17"/>
      <c r="D16" s="17"/>
      <c r="E16" s="18"/>
      <c r="F16" s="18"/>
      <c r="G16" s="18"/>
      <c r="H16" s="18"/>
      <c r="I16" s="18"/>
    </row>
    <row r="17" spans="3:9" ht="12.75" customHeight="1">
      <c r="C17" s="17"/>
      <c r="D17" s="17"/>
      <c r="E17" s="18"/>
      <c r="F17" s="18"/>
      <c r="G17" s="18"/>
      <c r="H17" s="18"/>
      <c r="I17" s="18"/>
    </row>
    <row r="18" spans="3:9" ht="12.75" customHeight="1">
      <c r="C18" s="17"/>
      <c r="D18" s="17"/>
      <c r="E18" s="18"/>
      <c r="F18" s="18"/>
      <c r="G18" s="18"/>
      <c r="H18" s="18"/>
      <c r="I18" s="18"/>
    </row>
    <row r="19" spans="3:9" ht="12.75" customHeight="1">
      <c r="C19" s="17"/>
      <c r="D19" s="17"/>
      <c r="E19" s="18"/>
      <c r="F19" s="18"/>
      <c r="G19" s="18"/>
      <c r="H19" s="18"/>
      <c r="I19" s="18"/>
    </row>
    <row r="20" spans="3:9" ht="12.75" customHeight="1">
      <c r="C20" s="17"/>
      <c r="D20" s="17"/>
      <c r="E20" s="18"/>
      <c r="F20" s="18"/>
      <c r="G20" s="18"/>
      <c r="H20" s="18"/>
      <c r="I20" s="18"/>
    </row>
    <row r="21" spans="3:9" ht="12.75" customHeight="1">
      <c r="C21" s="17"/>
      <c r="D21" s="17"/>
      <c r="E21" s="18"/>
      <c r="F21" s="18"/>
      <c r="G21" s="18"/>
      <c r="H21" s="18"/>
      <c r="I21" s="18"/>
    </row>
    <row r="22" spans="3:9" ht="14.25">
      <c r="C22" s="19" t="s">
        <v>25</v>
      </c>
      <c r="D22" s="19"/>
      <c r="E22" s="19"/>
      <c r="F22" s="19"/>
      <c r="G22" s="19"/>
      <c r="H22" s="19"/>
      <c r="I22" s="19"/>
    </row>
    <row r="23" spans="3:9" ht="12.75">
      <c r="C23" s="20" t="s">
        <v>26</v>
      </c>
      <c r="D23" s="20"/>
      <c r="E23" s="20"/>
      <c r="F23" s="20"/>
      <c r="G23" s="20"/>
      <c r="H23" s="20"/>
      <c r="I23" s="20"/>
    </row>
    <row r="24" spans="3:9" ht="12.75">
      <c r="C24" s="20" t="s">
        <v>27</v>
      </c>
      <c r="D24" s="20"/>
      <c r="E24" s="20"/>
      <c r="F24" s="20"/>
      <c r="G24" s="20"/>
      <c r="H24" s="20"/>
      <c r="I24" s="20"/>
    </row>
    <row r="25" spans="3:9" ht="6" customHeight="1" thickBot="1">
      <c r="C25" s="21"/>
      <c r="D25" s="21"/>
      <c r="E25" s="21"/>
      <c r="F25" s="21"/>
      <c r="G25" s="21"/>
      <c r="H25" s="21"/>
      <c r="I25" s="21"/>
    </row>
    <row r="26" spans="3:9" ht="52.5" customHeight="1" thickBot="1">
      <c r="C26" s="22" t="s">
        <v>28</v>
      </c>
      <c r="D26" s="23" t="s">
        <v>29</v>
      </c>
      <c r="E26" s="24" t="s">
        <v>30</v>
      </c>
      <c r="F26" s="24" t="s">
        <v>31</v>
      </c>
      <c r="G26" s="24" t="s">
        <v>32</v>
      </c>
      <c r="H26" s="24" t="s">
        <v>33</v>
      </c>
      <c r="I26" s="23" t="s">
        <v>34</v>
      </c>
    </row>
    <row r="27" spans="3:9" ht="13.5" customHeight="1" thickBot="1">
      <c r="C27" s="25" t="s">
        <v>35</v>
      </c>
      <c r="D27" s="26"/>
      <c r="E27" s="26"/>
      <c r="F27" s="26"/>
      <c r="G27" s="26"/>
      <c r="H27" s="26"/>
      <c r="I27" s="27"/>
    </row>
    <row r="28" spans="3:11" ht="13.5" customHeight="1" thickBot="1">
      <c r="C28" s="28" t="s">
        <v>36</v>
      </c>
      <c r="D28" s="29">
        <v>445222.81000000006</v>
      </c>
      <c r="E28" s="30">
        <v>-5040.49</v>
      </c>
      <c r="F28" s="30">
        <f>167069.43+122763.58</f>
        <v>289833.01</v>
      </c>
      <c r="G28" s="30"/>
      <c r="H28" s="30">
        <f>+D28+E28-F28</f>
        <v>150349.31000000006</v>
      </c>
      <c r="I28" s="31" t="s">
        <v>37</v>
      </c>
      <c r="K28" s="32">
        <f>387020.85+179916.73</f>
        <v>566937.58</v>
      </c>
    </row>
    <row r="29" spans="3:11" ht="13.5" customHeight="1" thickBot="1">
      <c r="C29" s="28" t="s">
        <v>38</v>
      </c>
      <c r="D29" s="29">
        <v>400781.14</v>
      </c>
      <c r="E29" s="33">
        <f>-17444.37-7342.78-3062.15</f>
        <v>-27849.3</v>
      </c>
      <c r="F29" s="33">
        <f>67917.14+14724.64+6139.12+93722.81</f>
        <v>182503.71</v>
      </c>
      <c r="G29" s="30"/>
      <c r="H29" s="30">
        <f>+D29+E29-F29</f>
        <v>190428.13000000003</v>
      </c>
      <c r="I29" s="34"/>
      <c r="K29" s="32">
        <f>205334.21-7971.22+160075.25</f>
        <v>357438.24</v>
      </c>
    </row>
    <row r="30" spans="3:11" ht="13.5" customHeight="1" thickBot="1">
      <c r="C30" s="28" t="s">
        <v>39</v>
      </c>
      <c r="D30" s="29">
        <v>191931.03</v>
      </c>
      <c r="E30" s="33">
        <v>-10144.26</v>
      </c>
      <c r="F30" s="33">
        <f>45298.06+55502.35</f>
        <v>100800.41</v>
      </c>
      <c r="G30" s="30"/>
      <c r="H30" s="30">
        <f>+D30+E30-F30</f>
        <v>80986.35999999999</v>
      </c>
      <c r="I30" s="34"/>
      <c r="K30" s="32">
        <f>42309.83+4998.97+104362.87-6075.83</f>
        <v>145595.84</v>
      </c>
    </row>
    <row r="31" spans="3:11" ht="13.5" customHeight="1" thickBot="1">
      <c r="C31" s="28" t="s">
        <v>40</v>
      </c>
      <c r="D31" s="29">
        <v>138370.69</v>
      </c>
      <c r="E31" s="33">
        <v>-8470.71</v>
      </c>
      <c r="F31" s="33">
        <f>1290.48+31491.9+38963.76</f>
        <v>71746.14000000001</v>
      </c>
      <c r="G31" s="30"/>
      <c r="H31" s="30">
        <f>+D31+E31-F31</f>
        <v>58153.84</v>
      </c>
      <c r="I31" s="34"/>
      <c r="K31" s="12">
        <f>14681+38311.22-2132.67+17937.81+28124.69-972.7</f>
        <v>95949.35</v>
      </c>
    </row>
    <row r="32" spans="3:11" ht="13.5" customHeight="1" thickBot="1">
      <c r="C32" s="28" t="s">
        <v>41</v>
      </c>
      <c r="D32" s="29">
        <v>7309.31</v>
      </c>
      <c r="E32" s="33">
        <f>11559.53+6902.39+5098.87</f>
        <v>23560.79</v>
      </c>
      <c r="F32" s="33">
        <f>6575.98+1.31+289.52+8972.77+15328.98-888.98</f>
        <v>30279.579999999998</v>
      </c>
      <c r="G32" s="30">
        <f>+E32</f>
        <v>23560.79</v>
      </c>
      <c r="H32" s="30">
        <f>+D32+E32-F32</f>
        <v>590.5200000000041</v>
      </c>
      <c r="I32" s="35"/>
      <c r="K32" s="32">
        <f>1416.13-0.67+2178.26+3989.69+39.44-0.85</f>
        <v>7621.999999999999</v>
      </c>
    </row>
    <row r="33" spans="3:9" ht="13.5" customHeight="1" thickBot="1">
      <c r="C33" s="28" t="s">
        <v>42</v>
      </c>
      <c r="D33" s="36">
        <f>SUM(D28:D32)</f>
        <v>1183614.9800000002</v>
      </c>
      <c r="E33" s="36">
        <f>SUM(E28:E32)</f>
        <v>-27943.97</v>
      </c>
      <c r="F33" s="36">
        <f>SUM(F28:F32)</f>
        <v>675162.85</v>
      </c>
      <c r="G33" s="36">
        <f>SUM(G28:G32)</f>
        <v>23560.79</v>
      </c>
      <c r="H33" s="36">
        <f>SUM(H28:H32)</f>
        <v>480508.16000000003</v>
      </c>
      <c r="I33" s="37"/>
    </row>
    <row r="34" spans="3:9" ht="13.5" customHeight="1" thickBot="1">
      <c r="C34" s="38" t="s">
        <v>43</v>
      </c>
      <c r="D34" s="38"/>
      <c r="E34" s="38"/>
      <c r="F34" s="38"/>
      <c r="G34" s="38"/>
      <c r="H34" s="38"/>
      <c r="I34" s="38"/>
    </row>
    <row r="35" spans="3:9" ht="51.75" customHeight="1" thickBot="1">
      <c r="C35" s="39" t="s">
        <v>28</v>
      </c>
      <c r="D35" s="23" t="s">
        <v>29</v>
      </c>
      <c r="E35" s="24" t="s">
        <v>30</v>
      </c>
      <c r="F35" s="24" t="s">
        <v>31</v>
      </c>
      <c r="G35" s="24" t="s">
        <v>32</v>
      </c>
      <c r="H35" s="24" t="s">
        <v>33</v>
      </c>
      <c r="I35" s="40" t="s">
        <v>44</v>
      </c>
    </row>
    <row r="36" spans="3:11" ht="21.75" customHeight="1" thickBot="1">
      <c r="C36" s="22" t="s">
        <v>45</v>
      </c>
      <c r="D36" s="41">
        <v>404014.57000000007</v>
      </c>
      <c r="E36" s="42">
        <v>1415384.66</v>
      </c>
      <c r="F36" s="42">
        <f>1470538.32+0.4</f>
        <v>1470538.72</v>
      </c>
      <c r="G36" s="30">
        <f>+E36</f>
        <v>1415384.66</v>
      </c>
      <c r="H36" s="42">
        <f>+D36+E36-F36</f>
        <v>348860.51</v>
      </c>
      <c r="I36" s="43" t="s">
        <v>46</v>
      </c>
      <c r="J36" s="44">
        <f>312755.24+57.19-0.14+179.56-0.44+18.73+182.89-D36</f>
        <v>-90821.5400000001</v>
      </c>
      <c r="K36" s="44">
        <f>367612.31+911.98+2918.72+371.48+3597.29+10.57+103.25-H36</f>
        <v>26665.08999999991</v>
      </c>
    </row>
    <row r="37" spans="3:10" ht="14.25" customHeight="1" thickBot="1">
      <c r="C37" s="28" t="s">
        <v>47</v>
      </c>
      <c r="D37" s="29">
        <v>80442.39000000013</v>
      </c>
      <c r="E37" s="30">
        <v>287468.74</v>
      </c>
      <c r="F37" s="30">
        <v>298105.13</v>
      </c>
      <c r="G37" s="30">
        <v>635398.02</v>
      </c>
      <c r="H37" s="42">
        <f aca="true" t="shared" si="0" ref="H37:H46">+D37+E37-F37</f>
        <v>69806.00000000012</v>
      </c>
      <c r="I37" s="45"/>
      <c r="J37" s="44"/>
    </row>
    <row r="38" spans="3:9" ht="13.5" customHeight="1" hidden="1" thickBot="1">
      <c r="C38" s="39" t="s">
        <v>48</v>
      </c>
      <c r="D38" s="46">
        <v>0</v>
      </c>
      <c r="E38" s="30"/>
      <c r="F38" s="30"/>
      <c r="G38" s="30"/>
      <c r="H38" s="42">
        <f t="shared" si="0"/>
        <v>0</v>
      </c>
      <c r="I38" s="47"/>
    </row>
    <row r="39" spans="3:9" ht="12.75" customHeight="1" thickBot="1">
      <c r="C39" s="28" t="s">
        <v>49</v>
      </c>
      <c r="D39" s="29">
        <v>40538.15000000005</v>
      </c>
      <c r="E39" s="30">
        <v>166649.9</v>
      </c>
      <c r="F39" s="30">
        <v>167626.79</v>
      </c>
      <c r="G39" s="30">
        <f>+E39</f>
        <v>166649.9</v>
      </c>
      <c r="H39" s="42">
        <f t="shared" si="0"/>
        <v>39561.26000000004</v>
      </c>
      <c r="I39" s="48" t="s">
        <v>50</v>
      </c>
    </row>
    <row r="40" spans="3:11" ht="30" customHeight="1" thickBot="1">
      <c r="C40" s="28" t="s">
        <v>51</v>
      </c>
      <c r="D40" s="29">
        <v>87618.64999999997</v>
      </c>
      <c r="E40" s="30">
        <v>241885.93</v>
      </c>
      <c r="F40" s="30">
        <v>289991.99</v>
      </c>
      <c r="G40" s="30">
        <v>219558.38</v>
      </c>
      <c r="H40" s="42">
        <f t="shared" si="0"/>
        <v>39512.58999999997</v>
      </c>
      <c r="I40" s="49" t="s">
        <v>52</v>
      </c>
      <c r="J40" s="12">
        <f>26199.19+40110.98</f>
        <v>66310.17</v>
      </c>
      <c r="K40" s="12">
        <f>40987.33+19100.16+18915.49</f>
        <v>79002.98000000001</v>
      </c>
    </row>
    <row r="41" spans="3:9" ht="27.75" customHeight="1" thickBot="1">
      <c r="C41" s="28" t="s">
        <v>53</v>
      </c>
      <c r="D41" s="29">
        <v>4203.090000000004</v>
      </c>
      <c r="E41" s="33">
        <v>14803.04</v>
      </c>
      <c r="F41" s="33">
        <v>16135.83</v>
      </c>
      <c r="G41" s="30">
        <v>9556.68</v>
      </c>
      <c r="H41" s="42">
        <f t="shared" si="0"/>
        <v>2870.3000000000047</v>
      </c>
      <c r="I41" s="49" t="s">
        <v>54</v>
      </c>
    </row>
    <row r="42" spans="3:9" ht="13.5" customHeight="1" thickBot="1">
      <c r="C42" s="39" t="s">
        <v>55</v>
      </c>
      <c r="D42" s="29">
        <v>48832.18999999997</v>
      </c>
      <c r="E42" s="33">
        <v>47234.95</v>
      </c>
      <c r="F42" s="33">
        <v>72075.96</v>
      </c>
      <c r="G42" s="30">
        <f>+E42</f>
        <v>47234.95</v>
      </c>
      <c r="H42" s="42">
        <f t="shared" si="0"/>
        <v>23991.179999999964</v>
      </c>
      <c r="I42" s="48"/>
    </row>
    <row r="43" spans="3:9" ht="13.5" customHeight="1" thickBot="1">
      <c r="C43" s="28" t="s">
        <v>56</v>
      </c>
      <c r="D43" s="29">
        <v>10661.090000000011</v>
      </c>
      <c r="E43" s="33">
        <v>37253.25</v>
      </c>
      <c r="F43" s="33">
        <v>39182.84</v>
      </c>
      <c r="G43" s="30">
        <v>33673.2</v>
      </c>
      <c r="H43" s="42">
        <f t="shared" si="0"/>
        <v>8731.500000000015</v>
      </c>
      <c r="I43" s="49" t="s">
        <v>57</v>
      </c>
    </row>
    <row r="44" spans="3:9" ht="13.5" customHeight="1" thickBot="1">
      <c r="C44" s="28" t="s">
        <v>58</v>
      </c>
      <c r="D44" s="29">
        <v>13966.849999999991</v>
      </c>
      <c r="E44" s="33">
        <f>45748.34+10664.97</f>
        <v>56413.31</v>
      </c>
      <c r="F44" s="33">
        <f>21.05+47704.72+2.15+11285.78</f>
        <v>59013.700000000004</v>
      </c>
      <c r="G44" s="30">
        <f>+E44</f>
        <v>56413.31</v>
      </c>
      <c r="H44" s="30">
        <f t="shared" si="0"/>
        <v>11366.459999999985</v>
      </c>
      <c r="I44" s="49" t="s">
        <v>59</v>
      </c>
    </row>
    <row r="45" spans="3:11" ht="13.5" customHeight="1" thickBot="1">
      <c r="C45" s="39" t="s">
        <v>60</v>
      </c>
      <c r="D45" s="29">
        <v>84456.39000000001</v>
      </c>
      <c r="E45" s="33">
        <v>4327.61</v>
      </c>
      <c r="F45" s="33">
        <f>12917.37+19244.37-6870.12</f>
        <v>25291.62</v>
      </c>
      <c r="G45" s="30">
        <f>+E45</f>
        <v>4327.61</v>
      </c>
      <c r="H45" s="30">
        <f t="shared" si="0"/>
        <v>63492.38000000002</v>
      </c>
      <c r="I45" s="49"/>
      <c r="J45" s="12">
        <f>7287.78+4237.46</f>
        <v>11525.24</v>
      </c>
      <c r="K45" s="12">
        <f>41726.89+23836.52</f>
        <v>65563.41</v>
      </c>
    </row>
    <row r="46" spans="3:9" ht="13.5" customHeight="1" hidden="1" thickBot="1">
      <c r="C46" s="28" t="s">
        <v>61</v>
      </c>
      <c r="D46" s="29">
        <v>0</v>
      </c>
      <c r="E46" s="33"/>
      <c r="F46" s="33"/>
      <c r="G46" s="30">
        <f>+E46</f>
        <v>0</v>
      </c>
      <c r="H46" s="33">
        <f t="shared" si="0"/>
        <v>0</v>
      </c>
      <c r="I46" s="49"/>
    </row>
    <row r="47" spans="3:9" s="50" customFormat="1" ht="13.5" customHeight="1" thickBot="1">
      <c r="C47" s="28" t="s">
        <v>42</v>
      </c>
      <c r="D47" s="36">
        <f>SUM(D36:D46)</f>
        <v>774733.3700000001</v>
      </c>
      <c r="E47" s="36">
        <f>SUM(E36:E46)</f>
        <v>2271421.39</v>
      </c>
      <c r="F47" s="36">
        <f>SUM(F36:F46)</f>
        <v>2437962.58</v>
      </c>
      <c r="G47" s="36">
        <f>SUM(G36:G46)</f>
        <v>2588196.7100000004</v>
      </c>
      <c r="H47" s="36">
        <f>SUM(H36:H46)</f>
        <v>608192.18</v>
      </c>
      <c r="I47" s="47"/>
    </row>
    <row r="48" spans="3:9" ht="13.5" customHeight="1" thickBot="1">
      <c r="C48" s="51" t="s">
        <v>62</v>
      </c>
      <c r="D48" s="51"/>
      <c r="E48" s="51"/>
      <c r="F48" s="51"/>
      <c r="G48" s="51"/>
      <c r="H48" s="51"/>
      <c r="I48" s="51"/>
    </row>
    <row r="49" spans="3:9" ht="39.75" customHeight="1" thickBot="1">
      <c r="C49" s="52" t="s">
        <v>63</v>
      </c>
      <c r="D49" s="53" t="s">
        <v>64</v>
      </c>
      <c r="E49" s="53"/>
      <c r="F49" s="53"/>
      <c r="G49" s="53"/>
      <c r="H49" s="53"/>
      <c r="I49" s="54" t="s">
        <v>65</v>
      </c>
    </row>
    <row r="50" spans="3:8" ht="18.75" customHeight="1">
      <c r="C50" s="55" t="s">
        <v>66</v>
      </c>
      <c r="D50" s="55"/>
      <c r="E50" s="55"/>
      <c r="F50" s="55"/>
      <c r="G50" s="55"/>
      <c r="H50" s="56">
        <f>+H33+H47</f>
        <v>1088700.34</v>
      </c>
    </row>
    <row r="51" spans="3:4" ht="15">
      <c r="C51" s="58" t="s">
        <v>67</v>
      </c>
      <c r="D51" s="58"/>
    </row>
    <row r="52" ht="12.75" customHeight="1" hidden="1">
      <c r="C52" s="59" t="s">
        <v>68</v>
      </c>
    </row>
    <row r="53" spans="5:6" ht="12.75">
      <c r="E53" s="60"/>
      <c r="F53" s="60"/>
    </row>
    <row r="54" spans="4:8" ht="12.75">
      <c r="D54" s="60"/>
      <c r="E54" s="60"/>
      <c r="F54" s="60"/>
      <c r="G54" s="60"/>
      <c r="H54" s="60"/>
    </row>
    <row r="55" spans="4:8" ht="12.75" hidden="1">
      <c r="D55" s="60"/>
      <c r="H55" s="57">
        <f>87618.65+404014.57+10661.09+40538.15+4203.09+52394.83+32061.56+80442.39+48832.19+50.31+11360.1+5.16+2551.28</f>
        <v>774733.3700000001</v>
      </c>
    </row>
    <row r="56" spans="3:8" ht="12.75">
      <c r="C56" s="57" t="s">
        <v>69</v>
      </c>
      <c r="E56" s="60">
        <f>+E47+E33+5580</f>
        <v>2249057.42</v>
      </c>
      <c r="F56" s="60"/>
      <c r="G56" s="60">
        <f>+G47+G33</f>
        <v>2611757.5000000005</v>
      </c>
      <c r="H56" s="60"/>
    </row>
  </sheetData>
  <sheetProtection/>
  <mergeCells count="10">
    <mergeCell ref="D49:H49"/>
    <mergeCell ref="I36:I37"/>
    <mergeCell ref="C48:I48"/>
    <mergeCell ref="C22:I22"/>
    <mergeCell ref="C23:I23"/>
    <mergeCell ref="C34:I34"/>
    <mergeCell ref="C27:I27"/>
    <mergeCell ref="C25:I25"/>
    <mergeCell ref="C24:I24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zoomScaleSheetLayoutView="120" zoomScalePageLayoutView="0" workbookViewId="0" topLeftCell="A8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8515625" style="0" customWidth="1"/>
  </cols>
  <sheetData>
    <row r="13" spans="1:9" ht="15">
      <c r="A13" s="10" t="s">
        <v>0</v>
      </c>
      <c r="B13" s="10"/>
      <c r="C13" s="10"/>
      <c r="D13" s="10"/>
      <c r="E13" s="10"/>
      <c r="F13" s="10"/>
      <c r="G13" s="10"/>
      <c r="H13" s="10"/>
      <c r="I13" s="10"/>
    </row>
    <row r="14" spans="1:9" ht="15">
      <c r="A14" s="10" t="s">
        <v>1</v>
      </c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 t="s">
        <v>2</v>
      </c>
      <c r="B15" s="10"/>
      <c r="C15" s="10"/>
      <c r="D15" s="10"/>
      <c r="E15" s="10"/>
      <c r="F15" s="10"/>
      <c r="G15" s="10"/>
      <c r="H15" s="10"/>
      <c r="I15" s="10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-220.53508</v>
      </c>
      <c r="C17" s="4"/>
      <c r="D17" s="4">
        <v>287.46874</v>
      </c>
      <c r="E17" s="4">
        <v>298.10513</v>
      </c>
      <c r="F17" s="4">
        <v>5.58</v>
      </c>
      <c r="G17" s="4">
        <v>635.39802</v>
      </c>
      <c r="H17" s="5">
        <v>69.806</v>
      </c>
      <c r="I17" s="5">
        <f>B17+D17+F17-G17</f>
        <v>-562.8843599999999</v>
      </c>
    </row>
    <row r="19" ht="15">
      <c r="A19" s="6" t="s">
        <v>23</v>
      </c>
    </row>
    <row r="20" ht="15">
      <c r="A20" s="6" t="s">
        <v>13</v>
      </c>
    </row>
    <row r="21" ht="15">
      <c r="A21" s="7" t="s">
        <v>14</v>
      </c>
    </row>
    <row r="22" ht="15">
      <c r="A22" s="7" t="s">
        <v>15</v>
      </c>
    </row>
    <row r="23" ht="15">
      <c r="A23" s="7" t="s">
        <v>16</v>
      </c>
    </row>
    <row r="24" ht="15">
      <c r="A24" s="7" t="s">
        <v>17</v>
      </c>
    </row>
    <row r="25" ht="15" customHeight="1">
      <c r="A25" s="7" t="s">
        <v>18</v>
      </c>
    </row>
    <row r="26" ht="15">
      <c r="A26" s="8" t="s">
        <v>19</v>
      </c>
    </row>
    <row r="27" ht="15">
      <c r="A27" s="8" t="s">
        <v>20</v>
      </c>
    </row>
    <row r="28" ht="15">
      <c r="A28" s="8" t="s">
        <v>21</v>
      </c>
    </row>
    <row r="29" ht="15">
      <c r="A29" s="9" t="s">
        <v>22</v>
      </c>
    </row>
    <row r="30" ht="15">
      <c r="A30" s="9"/>
    </row>
    <row r="31" ht="15">
      <c r="A31" s="9"/>
    </row>
  </sheetData>
  <sheetProtection/>
  <mergeCells count="3">
    <mergeCell ref="A14:I14"/>
    <mergeCell ref="A15:I15"/>
    <mergeCell ref="A13:I1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2020-03-06T19:06:59Z</dcterms:created>
  <dcterms:modified xsi:type="dcterms:W3CDTF">2020-03-06T19:52:34Z</dcterms:modified>
  <cp:category/>
  <cp:version/>
  <cp:contentType/>
  <cp:contentStatus/>
</cp:coreProperties>
</file>