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ветеранов4" sheetId="1" r:id="rId1"/>
    <sheet name="Ветеранов 4" sheetId="2" r:id="rId2"/>
    <sheet name="Ветеранов 4 (2)" sheetId="3" r:id="rId3"/>
  </sheets>
  <definedNames/>
  <calcPr fullCalcOnLoad="1"/>
</workbook>
</file>

<file path=xl/sharedStrings.xml><?xml version="1.0" encoding="utf-8"?>
<sst xmlns="http://schemas.openxmlformats.org/spreadsheetml/2006/main" count="84" uniqueCount="77">
  <si>
    <t>ОТЧЕТ</t>
  </si>
  <si>
    <t>по выполнению плана текущего ремонта жилого дома</t>
  </si>
  <si>
    <t>№ 4 по ул. Ветеранов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</si>
  <si>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</si>
  <si>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</si>
  <si>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</si>
  <si>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</si>
  <si>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</si>
  <si>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</si>
  <si>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</si>
  <si>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</si>
  <si>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</si>
  <si>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</si>
  <si>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- 1.29 т.р.</t>
  </si>
  <si>
    <t xml:space="preserve">окраска металлических решеток, закраска надписей на фасаде - 2.49 т.р. </t>
  </si>
  <si>
    <t>ремонт ЦО - 1.20 т.р.</t>
  </si>
  <si>
    <t>демонтаж и установка манометра в ТП - 0.53 т.р.</t>
  </si>
  <si>
    <t>закрытик подвальных окон - 0.40 т.р.</t>
  </si>
  <si>
    <t>обследование подвала МКД к отопительному сезону - 1.88 т.р.</t>
  </si>
  <si>
    <t>расходный инвентарь - 0.59 т.р.</t>
  </si>
  <si>
    <t>аварийное обслуживание - 5.02 т.р.</t>
  </si>
  <si>
    <t>окраска ограждений - 17.32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</si>
  <si>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30</t>
    </r>
    <r>
      <rPr>
        <b/>
        <sz val="11"/>
        <color indexed="8"/>
        <rFont val="Calibri"/>
        <family val="2"/>
      </rPr>
      <t>,72</t>
    </r>
    <r>
      <rPr>
        <sz val="11"/>
        <color indexed="8"/>
        <rFont val="Calibri"/>
        <family val="2"/>
      </rPr>
      <t xml:space="preserve"> тыс.рублей, в том числе:</t>
    </r>
  </si>
  <si>
    <t xml:space="preserve"> Отчет  о реализации капитального ремонта жилого фонда ООО "УЮТ-СЕРВИС" за 2019 год Ветеранов, д. 4</t>
  </si>
  <si>
    <t>Задолженность населения на 01.01.2019г.</t>
  </si>
  <si>
    <t>Начислено за 2019г.</t>
  </si>
  <si>
    <t>Оплачено населением за 2019г.</t>
  </si>
  <si>
    <t>Задолженность населения на 01.01.2020г.</t>
  </si>
  <si>
    <t>Остаток средств на лицевом счете на 01.01.2019г.</t>
  </si>
  <si>
    <t>начислено населению за 2019г.</t>
  </si>
  <si>
    <t>Перенесено со ст. "повыш.коэфф."</t>
  </si>
  <si>
    <t xml:space="preserve">Израсходовано </t>
  </si>
  <si>
    <t>Остаток средств на лицевом счете на 01.01.2020г.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</si>
  <si>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</si>
  <si>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</si>
  <si>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</si>
  <si>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№4  по ул. Ветеранов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</si>
  <si>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</si>
  <si>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</si>
  <si>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</si>
  <si>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</si>
  <si>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</si>
  <si>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</si>
  <si>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</si>
  <si>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</si>
  <si>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</si>
  <si>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>ООО "ТСК",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</si>
  <si>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</si>
  <si>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</si>
  <si>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</si>
  <si>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</si>
  <si>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</si>
  <si>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</si>
  <si>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</si>
  <si>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</si>
  <si>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Н/2011-112 от 01.12.2011г.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</si>
  <si>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</si>
  <si>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</si>
  <si>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</si>
  <si>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</si>
  <si>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</si>
  <si>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</si>
  <si>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</si>
  <si>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</si>
  <si>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</si>
  <si>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коээфициент</t>
  </si>
  <si>
    <t xml:space="preserve">электр под </t>
  </si>
  <si>
    <t>ООО "ПСК"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</si>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</sst>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#,##0.000"/>
    <numFmt numFmtId="188" formatCode="#,##0.0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_ ;\-#,##0.00\ "/>
    <numFmt numFmtId="198" formatCode="#,##0.0"/>
    <numFmt numFmtId="199" formatCode="#,##0.000000000000"/>
    <numFmt numFmtId="200" formatCode="#,##0.00000000000"/>
    <numFmt numFmtId="201" formatCode="#,##0.0000000000"/>
    <numFmt numFmtId="202" formatCode="#,##0.000000000"/>
    <numFmt numFmtId="203" formatCode="#,##0.00000000"/>
    <numFmt numFmtId="204" formatCode="#,##0.0000000"/>
    <numFmt numFmtId="205" formatCode="#,##0.000000"/>
    <numFmt numFmtId="206" formatCode="0.000000000000"/>
    <numFmt numFmtId="207" formatCode="0.00000000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/>
    </xf>
    <xf numFmtId="4" fontId="19" fillId="24" borderId="0" xfId="0" applyNumberFormat="1" applyFont="1" applyFill="1" applyAlignment="1">
      <alignment/>
    </xf>
    <xf numFmtId="0" fontId="19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25" fillId="0" borderId="0" xfId="72" applyFont="1" applyFill="1">
      <alignment/>
      <protection/>
    </xf>
    <xf numFmtId="0" fontId="22" fillId="0" borderId="0" xfId="72" applyFill="1">
      <alignment/>
      <protection/>
    </xf>
    <xf numFmtId="0" fontId="26" fillId="0" borderId="15" xfId="72" applyFont="1" applyFill="1" applyBorder="1" applyAlignment="1">
      <alignment horizontal="center"/>
      <protection/>
    </xf>
    <xf numFmtId="0" fontId="26" fillId="0" borderId="16" xfId="72" applyFont="1" applyFill="1" applyBorder="1" applyAlignment="1">
      <alignment horizontal="center"/>
      <protection/>
    </xf>
    <xf numFmtId="0" fontId="25" fillId="0" borderId="16" xfId="72" applyFont="1" applyFill="1" applyBorder="1">
      <alignment/>
      <protection/>
    </xf>
    <xf numFmtId="0" fontId="25" fillId="0" borderId="17" xfId="72" applyFont="1" applyFill="1" applyBorder="1">
      <alignment/>
      <protection/>
    </xf>
    <xf numFmtId="0" fontId="26" fillId="0" borderId="0" xfId="72" applyFont="1" applyFill="1" applyAlignment="1">
      <alignment horizontal="center"/>
      <protection/>
    </xf>
    <xf numFmtId="0" fontId="25" fillId="0" borderId="0" xfId="72" applyFont="1" applyFill="1" applyBorder="1">
      <alignment/>
      <protection/>
    </xf>
    <xf numFmtId="0" fontId="27" fillId="0" borderId="0" xfId="72" applyFont="1" applyFill="1" applyBorder="1" applyAlignment="1">
      <alignment horizontal="center"/>
      <protection/>
    </xf>
    <xf numFmtId="0" fontId="20" fillId="0" borderId="0" xfId="72" applyFont="1" applyFill="1" applyBorder="1" applyAlignment="1">
      <alignment horizontal="center"/>
      <protection/>
    </xf>
    <xf numFmtId="0" fontId="20" fillId="0" borderId="18" xfId="72" applyFont="1" applyFill="1" applyBorder="1" applyAlignment="1">
      <alignment horizontal="center"/>
      <protection/>
    </xf>
    <xf numFmtId="0" fontId="28" fillId="0" borderId="19" xfId="72" applyFont="1" applyFill="1" applyBorder="1" applyAlignment="1">
      <alignment horizontal="center" vertical="top" wrapText="1"/>
      <protection/>
    </xf>
    <xf numFmtId="0" fontId="28" fillId="0" borderId="17" xfId="72" applyFont="1" applyFill="1" applyBorder="1" applyAlignment="1">
      <alignment horizontal="center" vertical="top" wrapText="1"/>
      <protection/>
    </xf>
    <xf numFmtId="0" fontId="29" fillId="0" borderId="17" xfId="72" applyFont="1" applyFill="1" applyBorder="1" applyAlignment="1">
      <alignment horizontal="center" vertical="top" wrapText="1"/>
      <protection/>
    </xf>
    <xf numFmtId="0" fontId="28" fillId="0" borderId="15" xfId="72" applyFont="1" applyFill="1" applyBorder="1" applyAlignment="1">
      <alignment horizontal="center" vertical="top" wrapText="1"/>
      <protection/>
    </xf>
    <xf numFmtId="0" fontId="28" fillId="0" borderId="16" xfId="72" applyFont="1" applyFill="1" applyBorder="1" applyAlignment="1">
      <alignment horizontal="center" vertical="top" wrapText="1"/>
      <protection/>
    </xf>
    <xf numFmtId="0" fontId="28" fillId="0" borderId="20" xfId="72" applyFont="1" applyFill="1" applyBorder="1" applyAlignment="1">
      <alignment horizontal="center" vertical="top" wrapText="1"/>
      <protection/>
    </xf>
    <xf numFmtId="0" fontId="26" fillId="0" borderId="21" xfId="72" applyFont="1" applyFill="1" applyBorder="1" applyAlignment="1">
      <alignment horizontal="center" vertical="top" wrapText="1"/>
      <protection/>
    </xf>
    <xf numFmtId="4" fontId="30" fillId="0" borderId="22" xfId="72" applyNumberFormat="1" applyFont="1" applyFill="1" applyBorder="1" applyAlignment="1">
      <alignment vertical="top" wrapText="1"/>
      <protection/>
    </xf>
    <xf numFmtId="0" fontId="31" fillId="0" borderId="23" xfId="72" applyFont="1" applyFill="1" applyBorder="1" applyAlignment="1">
      <alignment horizontal="center" vertical="center" wrapText="1"/>
      <protection/>
    </xf>
    <xf numFmtId="2" fontId="22" fillId="0" borderId="0" xfId="72" applyNumberFormat="1" applyFill="1">
      <alignment/>
      <protection/>
    </xf>
    <xf numFmtId="4" fontId="32" fillId="0" borderId="22" xfId="72" applyNumberFormat="1" applyFont="1" applyFill="1" applyBorder="1" applyAlignment="1">
      <alignment vertical="top" wrapText="1"/>
      <protection/>
    </xf>
    <xf numFmtId="0" fontId="31" fillId="0" borderId="24" xfId="72" applyFont="1" applyFill="1" applyBorder="1" applyAlignment="1">
      <alignment horizontal="center" vertical="center" wrapText="1"/>
      <protection/>
    </xf>
    <xf numFmtId="0" fontId="31" fillId="0" borderId="21" xfId="72" applyFont="1" applyFill="1" applyBorder="1" applyAlignment="1">
      <alignment horizontal="center" vertical="center" wrapText="1"/>
      <protection/>
    </xf>
    <xf numFmtId="4" fontId="26" fillId="0" borderId="22" xfId="72" applyNumberFormat="1" applyFont="1" applyFill="1" applyBorder="1" applyAlignment="1">
      <alignment vertical="top" wrapText="1"/>
      <protection/>
    </xf>
    <xf numFmtId="0" fontId="33" fillId="0" borderId="19" xfId="72" applyFont="1" applyFill="1" applyBorder="1" applyAlignment="1">
      <alignment horizontal="center" vertical="top" wrapText="1"/>
      <protection/>
    </xf>
    <xf numFmtId="0" fontId="26" fillId="0" borderId="16" xfId="72" applyFont="1" applyFill="1" applyBorder="1" applyAlignment="1">
      <alignment horizontal="center" vertical="top" wrapText="1"/>
      <protection/>
    </xf>
    <xf numFmtId="0" fontId="28" fillId="0" borderId="21" xfId="72" applyFont="1" applyFill="1" applyBorder="1" applyAlignment="1">
      <alignment horizontal="center" vertical="top" wrapText="1"/>
      <protection/>
    </xf>
    <xf numFmtId="0" fontId="28" fillId="0" borderId="22" xfId="72" applyFont="1" applyFill="1" applyBorder="1" applyAlignment="1">
      <alignment horizontal="center" vertical="top" wrapText="1"/>
      <protection/>
    </xf>
    <xf numFmtId="4" fontId="32" fillId="0" borderId="17" xfId="72" applyNumberFormat="1" applyFont="1" applyFill="1" applyBorder="1" applyAlignment="1">
      <alignment horizontal="right" vertical="top" wrapText="1"/>
      <protection/>
    </xf>
    <xf numFmtId="4" fontId="30" fillId="0" borderId="17" xfId="72" applyNumberFormat="1" applyFont="1" applyFill="1" applyBorder="1" applyAlignment="1">
      <alignment vertical="top" wrapText="1"/>
      <protection/>
    </xf>
    <xf numFmtId="0" fontId="34" fillId="0" borderId="23" xfId="72" applyFont="1" applyFill="1" applyBorder="1" applyAlignment="1">
      <alignment horizontal="center" vertical="center" wrapText="1"/>
      <protection/>
    </xf>
    <xf numFmtId="4" fontId="22" fillId="0" borderId="0" xfId="72" applyNumberFormat="1" applyFill="1">
      <alignment/>
      <protection/>
    </xf>
    <xf numFmtId="4" fontId="32" fillId="0" borderId="22" xfId="72" applyNumberFormat="1" applyFont="1" applyFill="1" applyBorder="1" applyAlignment="1">
      <alignment horizontal="right" vertical="top" wrapText="1"/>
      <protection/>
    </xf>
    <xf numFmtId="0" fontId="24" fillId="0" borderId="21" xfId="72" applyFont="1" applyFill="1" applyBorder="1" applyAlignment="1">
      <alignment horizontal="center" vertical="center" wrapText="1"/>
      <protection/>
    </xf>
    <xf numFmtId="4" fontId="34" fillId="0" borderId="22" xfId="72" applyNumberFormat="1" applyFont="1" applyFill="1" applyBorder="1" applyAlignment="1">
      <alignment horizontal="right" vertical="top" wrapText="1"/>
      <protection/>
    </xf>
    <xf numFmtId="0" fontId="31" fillId="0" borderId="22" xfId="72" applyFont="1" applyFill="1" applyBorder="1" applyAlignment="1">
      <alignment horizontal="center" vertical="top" wrapText="1"/>
      <protection/>
    </xf>
    <xf numFmtId="0" fontId="32" fillId="0" borderId="22" xfId="72" applyFont="1" applyFill="1" applyBorder="1" applyAlignment="1">
      <alignment horizontal="center" vertical="top" wrapText="1"/>
      <protection/>
    </xf>
    <xf numFmtId="0" fontId="26" fillId="0" borderId="22" xfId="72" applyFont="1" applyFill="1" applyBorder="1" applyAlignment="1">
      <alignment horizontal="center" vertical="top" wrapText="1"/>
      <protection/>
    </xf>
    <xf numFmtId="0" fontId="22" fillId="0" borderId="0" xfId="72" applyFont="1" applyFill="1">
      <alignment/>
      <protection/>
    </xf>
    <xf numFmtId="2" fontId="22" fillId="0" borderId="0" xfId="72" applyNumberFormat="1" applyFont="1" applyFill="1">
      <alignment/>
      <protection/>
    </xf>
    <xf numFmtId="0" fontId="26" fillId="0" borderId="25" xfId="72" applyFont="1" applyFill="1" applyBorder="1" applyAlignment="1">
      <alignment horizontal="center" vertical="top" wrapText="1"/>
      <protection/>
    </xf>
    <xf numFmtId="0" fontId="26" fillId="0" borderId="15" xfId="72" applyFont="1" applyFill="1" applyBorder="1" applyAlignment="1">
      <alignment horizontal="center" wrapText="1"/>
      <protection/>
    </xf>
    <xf numFmtId="4" fontId="32" fillId="0" borderId="10" xfId="72" applyNumberFormat="1" applyFont="1" applyFill="1" applyBorder="1" applyAlignment="1">
      <alignment horizontal="center" vertical="center" wrapText="1"/>
      <protection/>
    </xf>
    <xf numFmtId="0" fontId="32" fillId="0" borderId="10" xfId="72" applyFont="1" applyFill="1" applyBorder="1" applyAlignment="1">
      <alignment horizontal="center" vertical="top" wrapText="1"/>
      <protection/>
    </xf>
    <xf numFmtId="0" fontId="35" fillId="0" borderId="0" xfId="72" applyFont="1" applyFill="1">
      <alignment/>
      <protection/>
    </xf>
    <xf numFmtId="4" fontId="36" fillId="0" borderId="0" xfId="72" applyNumberFormat="1" applyFont="1" applyFill="1">
      <alignment/>
      <protection/>
    </xf>
    <xf numFmtId="0" fontId="32" fillId="0" borderId="0" xfId="72" applyFont="1" applyFill="1">
      <alignment/>
      <protection/>
    </xf>
    <xf numFmtId="0" fontId="37" fillId="0" borderId="0" xfId="72" applyFont="1" applyFill="1">
      <alignment/>
      <protection/>
    </xf>
    <xf numFmtId="4" fontId="37" fillId="0" borderId="0" xfId="72" applyNumberFormat="1" applyFont="1" applyFill="1">
      <alignment/>
      <protection/>
    </xf>
    <xf numFmtId="4" fontId="32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2"/>
  <sheetViews>
    <sheetView tabSelected="1" zoomScalePageLayoutView="0" workbookViewId="0" topLeftCell="C20">
      <selection activeCell="G31" sqref="G31"/>
    </sheetView>
  </sheetViews>
  <sheetFormatPr defaultColWidth="9.140625" defaultRowHeight="15"/>
  <cols>
    <col min="1" max="1" width="3.421875" style="28" hidden="1" customWidth="1"/>
    <col min="2" max="2" width="9.140625" style="28" hidden="1" customWidth="1"/>
    <col min="3" max="3" width="27.140625" style="74" customWidth="1"/>
    <col min="4" max="4" width="13.00390625" style="74" customWidth="1"/>
    <col min="5" max="5" width="11.57421875" style="74" customWidth="1"/>
    <col min="6" max="6" width="13.00390625" style="74" customWidth="1"/>
    <col min="7" max="7" width="11.8515625" style="74" customWidth="1"/>
    <col min="8" max="8" width="13.8515625" style="74" customWidth="1"/>
    <col min="9" max="9" width="24.00390625" style="74" customWidth="1"/>
    <col min="10" max="10" width="10.140625" style="28" hidden="1" customWidth="1"/>
    <col min="11" max="11" width="9.57421875" style="28" hidden="1" customWidth="1"/>
    <col min="12" max="12" width="9.57421875" style="28" bestFit="1" customWidth="1"/>
    <col min="13" max="16384" width="9.140625" style="28" customWidth="1"/>
  </cols>
  <sheetData>
    <row r="1" spans="3:9" ht="12.75" customHeight="1" hidden="1">
      <c r="C1" s="27"/>
      <c r="D1" s="27"/>
      <c r="E1" s="27"/>
      <c r="F1" s="27"/>
      <c r="G1" s="27"/>
      <c r="H1" s="27"/>
      <c r="I1" s="27"/>
    </row>
    <row r="2" spans="3:9" ht="13.5" customHeight="1" hidden="1" thickBot="1">
      <c r="C2" s="27"/>
      <c r="D2" s="27"/>
      <c r="E2" s="27" t="s">
        <v>33</v>
      </c>
      <c r="F2" s="27"/>
      <c r="G2" s="27"/>
      <c r="H2" s="27"/>
      <c r="I2" s="27"/>
    </row>
    <row r="3" spans="3:9" ht="13.5" customHeight="1" hidden="1" thickBot="1">
      <c r="C3" s="29"/>
      <c r="D3" s="30"/>
      <c r="E3" s="31"/>
      <c r="F3" s="31"/>
      <c r="G3" s="31"/>
      <c r="H3" s="31"/>
      <c r="I3" s="32"/>
    </row>
    <row r="4" spans="3:9" ht="12.75" customHeight="1" hidden="1">
      <c r="C4" s="33"/>
      <c r="D4" s="33"/>
      <c r="E4" s="34"/>
      <c r="F4" s="34"/>
      <c r="G4" s="34"/>
      <c r="H4" s="34"/>
      <c r="I4" s="34"/>
    </row>
    <row r="5" spans="3:9" ht="12.75" customHeight="1">
      <c r="C5" s="33"/>
      <c r="D5" s="33"/>
      <c r="E5" s="34"/>
      <c r="F5" s="34"/>
      <c r="G5" s="34"/>
      <c r="H5" s="34"/>
      <c r="I5" s="34"/>
    </row>
    <row r="6" spans="3:9" ht="12.75" customHeight="1">
      <c r="C6" s="33"/>
      <c r="D6" s="33"/>
      <c r="E6" s="34"/>
      <c r="F6" s="34"/>
      <c r="G6" s="34"/>
      <c r="H6" s="34"/>
      <c r="I6" s="34"/>
    </row>
    <row r="7" spans="3:9" ht="12.75" customHeight="1">
      <c r="C7" s="33"/>
      <c r="D7" s="33"/>
      <c r="E7" s="34"/>
      <c r="F7" s="34"/>
      <c r="G7" s="34"/>
      <c r="H7" s="34"/>
      <c r="I7" s="34"/>
    </row>
    <row r="8" spans="3:9" ht="12.75" customHeight="1">
      <c r="C8" s="33"/>
      <c r="D8" s="33"/>
      <c r="E8" s="34"/>
      <c r="F8" s="34"/>
      <c r="G8" s="34"/>
      <c r="H8" s="34"/>
      <c r="I8" s="34"/>
    </row>
    <row r="9" spans="3:9" ht="12.75" customHeight="1">
      <c r="C9" s="33"/>
      <c r="D9" s="33"/>
      <c r="E9" s="34"/>
      <c r="F9" s="34"/>
      <c r="G9" s="34"/>
      <c r="H9" s="34"/>
      <c r="I9" s="34"/>
    </row>
    <row r="10" spans="3:9" ht="12.75" customHeight="1">
      <c r="C10" s="33"/>
      <c r="D10" s="33"/>
      <c r="E10" s="34"/>
      <c r="F10" s="34"/>
      <c r="G10" s="34"/>
      <c r="H10" s="34"/>
      <c r="I10" s="34"/>
    </row>
    <row r="11" spans="3:9" ht="12.75" customHeight="1">
      <c r="C11" s="33"/>
      <c r="D11" s="33"/>
      <c r="E11" s="34"/>
      <c r="F11" s="34"/>
      <c r="G11" s="34"/>
      <c r="H11" s="34"/>
      <c r="I11" s="34"/>
    </row>
    <row r="12" spans="3:9" ht="12.75" customHeight="1">
      <c r="C12" s="33"/>
      <c r="D12" s="33"/>
      <c r="E12" s="34"/>
      <c r="F12" s="34"/>
      <c r="G12" s="34"/>
      <c r="H12" s="34"/>
      <c r="I12" s="34"/>
    </row>
    <row r="13" spans="3:9" ht="12.75" customHeight="1">
      <c r="C13" s="33"/>
      <c r="D13" s="33"/>
      <c r="E13" s="34"/>
      <c r="F13" s="34"/>
      <c r="G13" s="34"/>
      <c r="H13" s="34"/>
      <c r="I13" s="34"/>
    </row>
    <row r="14" spans="3:9" ht="12.75" customHeight="1">
      <c r="C14" s="33"/>
      <c r="D14" s="33"/>
      <c r="E14" s="34"/>
      <c r="F14" s="34"/>
      <c r="G14" s="34"/>
      <c r="H14" s="34"/>
      <c r="I14" s="34"/>
    </row>
    <row r="15" spans="3:9" ht="12.75" customHeight="1">
      <c r="C15" s="33"/>
      <c r="D15" s="33"/>
      <c r="E15" s="34"/>
      <c r="F15" s="34"/>
      <c r="G15" s="34"/>
      <c r="H15" s="34"/>
      <c r="I15" s="34"/>
    </row>
    <row r="16" spans="3:9" ht="12.75" customHeight="1">
      <c r="C16" s="33"/>
      <c r="D16" s="33"/>
      <c r="E16" s="34"/>
      <c r="F16" s="34"/>
      <c r="G16" s="34"/>
      <c r="H16" s="34"/>
      <c r="I16" s="34"/>
    </row>
    <row r="17" spans="3:9" ht="12.75" customHeight="1">
      <c r="C17" s="33"/>
      <c r="D17" s="33"/>
      <c r="E17" s="34"/>
      <c r="F17" s="34"/>
      <c r="G17" s="34"/>
      <c r="H17" s="34"/>
      <c r="I17" s="34"/>
    </row>
    <row r="18" spans="3:9" ht="12.75" customHeight="1">
      <c r="C18" s="33"/>
      <c r="D18" s="33"/>
      <c r="E18" s="34"/>
      <c r="F18" s="34"/>
      <c r="G18" s="34"/>
      <c r="H18" s="34"/>
      <c r="I18" s="34"/>
    </row>
    <row r="19" spans="3:9" ht="12.75" customHeight="1">
      <c r="C19" s="33"/>
      <c r="D19" s="33"/>
      <c r="E19" s="34"/>
      <c r="F19" s="34"/>
      <c r="G19" s="34"/>
      <c r="H19" s="34"/>
      <c r="I19" s="34"/>
    </row>
    <row r="20" spans="3:9" ht="14.25">
      <c r="C20" s="35" t="s">
        <v>34</v>
      </c>
      <c r="D20" s="35"/>
      <c r="E20" s="35"/>
      <c r="F20" s="35"/>
      <c r="G20" s="35"/>
      <c r="H20" s="35"/>
      <c r="I20" s="35"/>
    </row>
    <row r="21" spans="3:9" ht="12.75">
      <c r="C21" s="36" t="s">
        <v>35</v>
      </c>
      <c r="D21" s="36"/>
      <c r="E21" s="36"/>
      <c r="F21" s="36"/>
      <c r="G21" s="36"/>
      <c r="H21" s="36"/>
      <c r="I21" s="36"/>
    </row>
    <row r="22" spans="3:9" ht="12.75">
      <c r="C22" s="36" t="s">
        <v>36</v>
      </c>
      <c r="D22" s="36"/>
      <c r="E22" s="36"/>
      <c r="F22" s="36"/>
      <c r="G22" s="36"/>
      <c r="H22" s="36"/>
      <c r="I22" s="36"/>
    </row>
    <row r="23" spans="3:9" ht="6" customHeight="1" thickBot="1">
      <c r="C23" s="37"/>
      <c r="D23" s="37"/>
      <c r="E23" s="37"/>
      <c r="F23" s="37"/>
      <c r="G23" s="37"/>
      <c r="H23" s="37"/>
      <c r="I23" s="37"/>
    </row>
    <row r="24" spans="3:9" ht="48.75" customHeight="1" thickBot="1">
      <c r="C24" s="38" t="s">
        <v>37</v>
      </c>
      <c r="D24" s="39" t="s">
        <v>38</v>
      </c>
      <c r="E24" s="40" t="s">
        <v>39</v>
      </c>
      <c r="F24" s="40" t="s">
        <v>40</v>
      </c>
      <c r="G24" s="40" t="s">
        <v>41</v>
      </c>
      <c r="H24" s="40" t="s">
        <v>42</v>
      </c>
      <c r="I24" s="39" t="s">
        <v>43</v>
      </c>
    </row>
    <row r="25" spans="3:9" ht="13.5" customHeight="1" thickBot="1">
      <c r="C25" s="41" t="s">
        <v>44</v>
      </c>
      <c r="D25" s="42"/>
      <c r="E25" s="42"/>
      <c r="F25" s="42"/>
      <c r="G25" s="42"/>
      <c r="H25" s="42"/>
      <c r="I25" s="43"/>
    </row>
    <row r="26" spans="3:11" ht="13.5" customHeight="1" thickBot="1">
      <c r="C26" s="44" t="s">
        <v>45</v>
      </c>
      <c r="D26" s="45">
        <v>265445.48</v>
      </c>
      <c r="E26" s="45"/>
      <c r="F26" s="45">
        <f>71213.33+109111.71</f>
        <v>180325.04</v>
      </c>
      <c r="G26" s="45"/>
      <c r="H26" s="45">
        <f>+D26+E26-F26</f>
        <v>85120.43999999997</v>
      </c>
      <c r="I26" s="46" t="s">
        <v>46</v>
      </c>
      <c r="K26" s="47">
        <f>166962.86+1970.54+10484.99+17071.58</f>
        <v>196489.96999999997</v>
      </c>
    </row>
    <row r="27" spans="3:11" ht="13.5" customHeight="1" thickBot="1">
      <c r="C27" s="44" t="s">
        <v>47</v>
      </c>
      <c r="D27" s="45">
        <v>125387.27999999985</v>
      </c>
      <c r="E27" s="48"/>
      <c r="F27" s="48">
        <f>4312.79+16932.85+39693.56+29233.38</f>
        <v>90172.58</v>
      </c>
      <c r="G27" s="45"/>
      <c r="H27" s="45">
        <f>+D27+E27-F27</f>
        <v>35214.69999999985</v>
      </c>
      <c r="I27" s="49"/>
      <c r="J27" s="28">
        <f>786.75+4640.62+47851.04-5476.03+10075.93</f>
        <v>57878.310000000005</v>
      </c>
      <c r="K27" s="47">
        <f>9506.1+73665.52-10023.26+4586.92-157.62+768.74</f>
        <v>78346.40000000002</v>
      </c>
    </row>
    <row r="28" spans="3:11" ht="13.5" customHeight="1" thickBot="1">
      <c r="C28" s="44" t="s">
        <v>48</v>
      </c>
      <c r="D28" s="45">
        <v>68230.2600000001</v>
      </c>
      <c r="E28" s="48"/>
      <c r="F28" s="48">
        <f>27731.44+21374.3</f>
        <v>49105.74</v>
      </c>
      <c r="G28" s="45"/>
      <c r="H28" s="45">
        <f>+D28+E28-F28</f>
        <v>19124.5200000001</v>
      </c>
      <c r="I28" s="49"/>
      <c r="K28" s="28">
        <f>405.63+11131.45+32069.05-3851.75</f>
        <v>39754.38</v>
      </c>
    </row>
    <row r="29" spans="3:11" ht="13.5" customHeight="1" thickBot="1">
      <c r="C29" s="44" t="s">
        <v>49</v>
      </c>
      <c r="D29" s="45">
        <v>46097.590000000026</v>
      </c>
      <c r="E29" s="48"/>
      <c r="F29" s="48">
        <f>18193.49+1078.68+14364.91</f>
        <v>33637.08</v>
      </c>
      <c r="G29" s="45"/>
      <c r="H29" s="45">
        <f>+D29+E29-F29</f>
        <v>12460.510000000024</v>
      </c>
      <c r="I29" s="49"/>
      <c r="K29" s="47">
        <f>98.3+10637.03-1468.33+1513.06+11405.08-1348.52+3839.29</f>
        <v>24675.91</v>
      </c>
    </row>
    <row r="30" spans="3:11" ht="13.5" customHeight="1" thickBot="1">
      <c r="C30" s="44" t="s">
        <v>50</v>
      </c>
      <c r="D30" s="45">
        <v>5007.779999999999</v>
      </c>
      <c r="E30" s="48">
        <f>13207.17+11427.51+29357.25</f>
        <v>53991.93</v>
      </c>
      <c r="F30" s="48">
        <f>28714.09+1.77+14.96+12886.05+11634.86</f>
        <v>53251.729999999996</v>
      </c>
      <c r="G30" s="45">
        <f>+E30</f>
        <v>53991.93</v>
      </c>
      <c r="H30" s="45">
        <f>+D30+E30-F30</f>
        <v>5747.980000000003</v>
      </c>
      <c r="I30" s="50"/>
      <c r="K30" s="28">
        <f>14.34+57-10.38+159.19+1533.94+1.33+1217</f>
        <v>2972.42</v>
      </c>
    </row>
    <row r="31" spans="3:9" ht="13.5" customHeight="1" thickBot="1">
      <c r="C31" s="44" t="s">
        <v>51</v>
      </c>
      <c r="D31" s="51">
        <f>SUM(D26:D30)</f>
        <v>510168.3899999999</v>
      </c>
      <c r="E31" s="51">
        <f>SUM(E26:E30)</f>
        <v>53991.93</v>
      </c>
      <c r="F31" s="51">
        <f>SUM(F26:F30)</f>
        <v>406492.17</v>
      </c>
      <c r="G31" s="51">
        <f>SUM(G26:G30)</f>
        <v>53991.93</v>
      </c>
      <c r="H31" s="51">
        <f>SUM(H26:H30)</f>
        <v>157668.14999999994</v>
      </c>
      <c r="I31" s="52"/>
    </row>
    <row r="32" spans="3:9" ht="13.5" customHeight="1" thickBot="1">
      <c r="C32" s="53" t="s">
        <v>52</v>
      </c>
      <c r="D32" s="53"/>
      <c r="E32" s="53"/>
      <c r="F32" s="53"/>
      <c r="G32" s="53"/>
      <c r="H32" s="53"/>
      <c r="I32" s="53"/>
    </row>
    <row r="33" spans="3:9" ht="51.75" customHeight="1" thickBot="1">
      <c r="C33" s="54" t="s">
        <v>37</v>
      </c>
      <c r="D33" s="39" t="s">
        <v>38</v>
      </c>
      <c r="E33" s="40" t="s">
        <v>39</v>
      </c>
      <c r="F33" s="40" t="s">
        <v>40</v>
      </c>
      <c r="G33" s="40" t="s">
        <v>41</v>
      </c>
      <c r="H33" s="40" t="s">
        <v>42</v>
      </c>
      <c r="I33" s="55" t="s">
        <v>53</v>
      </c>
    </row>
    <row r="34" spans="3:11" ht="18.75" customHeight="1" thickBot="1">
      <c r="C34" s="38" t="s">
        <v>54</v>
      </c>
      <c r="D34" s="56">
        <v>127841.35999999999</v>
      </c>
      <c r="E34" s="57">
        <v>716603.68</v>
      </c>
      <c r="F34" s="57">
        <f>700421.03+6660.9</f>
        <v>707081.93</v>
      </c>
      <c r="G34" s="57">
        <f>+E34</f>
        <v>716603.68</v>
      </c>
      <c r="H34" s="57">
        <f aca="true" t="shared" si="0" ref="H34:H43">+D34+E34-F34</f>
        <v>137363.11</v>
      </c>
      <c r="I34" s="58" t="s">
        <v>55</v>
      </c>
      <c r="J34" s="59">
        <f>10.05-0.01+43.1-0.04+61083.79-D34</f>
        <v>-66704.46999999999</v>
      </c>
      <c r="K34" s="59">
        <f>345.54+1407.5+80947.62-H34</f>
        <v>-54662.45</v>
      </c>
    </row>
    <row r="35" spans="3:10" ht="19.5" customHeight="1" thickBot="1">
      <c r="C35" s="44" t="s">
        <v>56</v>
      </c>
      <c r="D35" s="60">
        <v>26829.839999999967</v>
      </c>
      <c r="E35" s="45">
        <v>155943.61</v>
      </c>
      <c r="F35" s="45">
        <v>151517.85</v>
      </c>
      <c r="G35" s="57">
        <v>30721.94</v>
      </c>
      <c r="H35" s="57">
        <f t="shared" si="0"/>
        <v>31255.599999999948</v>
      </c>
      <c r="I35" s="61"/>
      <c r="J35" s="59"/>
    </row>
    <row r="36" spans="3:9" ht="13.5" customHeight="1" thickBot="1">
      <c r="C36" s="54" t="s">
        <v>57</v>
      </c>
      <c r="D36" s="62">
        <v>3893.66</v>
      </c>
      <c r="E36" s="45"/>
      <c r="F36" s="45">
        <v>95.92</v>
      </c>
      <c r="G36" s="57"/>
      <c r="H36" s="57">
        <f t="shared" si="0"/>
        <v>3797.74</v>
      </c>
      <c r="I36" s="63"/>
    </row>
    <row r="37" spans="3:9" ht="12.75" customHeight="1" hidden="1" thickBot="1">
      <c r="C37" s="44" t="s">
        <v>58</v>
      </c>
      <c r="D37" s="60">
        <v>0</v>
      </c>
      <c r="E37" s="45"/>
      <c r="F37" s="45"/>
      <c r="G37" s="57"/>
      <c r="H37" s="57">
        <f t="shared" si="0"/>
        <v>0</v>
      </c>
      <c r="I37" s="63" t="s">
        <v>59</v>
      </c>
    </row>
    <row r="38" spans="3:11" ht="26.25" customHeight="1" thickBot="1">
      <c r="C38" s="44" t="s">
        <v>60</v>
      </c>
      <c r="D38" s="60">
        <v>29577.660000000003</v>
      </c>
      <c r="E38" s="45">
        <v>123604.05</v>
      </c>
      <c r="F38" s="45">
        <v>137736.14</v>
      </c>
      <c r="G38" s="57">
        <v>182426.73</v>
      </c>
      <c r="H38" s="57">
        <f t="shared" si="0"/>
        <v>15445.570000000007</v>
      </c>
      <c r="I38" s="64" t="s">
        <v>61</v>
      </c>
      <c r="J38" s="28">
        <f>9578.33+4154.62</f>
        <v>13732.95</v>
      </c>
      <c r="K38" s="28">
        <f>3685.06+3949.52+10801.44</f>
        <v>18436.02</v>
      </c>
    </row>
    <row r="39" spans="3:9" ht="13.5" customHeight="1" thickBot="1">
      <c r="C39" s="44" t="s">
        <v>62</v>
      </c>
      <c r="D39" s="60">
        <v>1783.1000000000004</v>
      </c>
      <c r="E39" s="48">
        <v>10013.31</v>
      </c>
      <c r="F39" s="48">
        <v>9787.4</v>
      </c>
      <c r="G39" s="57">
        <v>4933.27</v>
      </c>
      <c r="H39" s="57">
        <f t="shared" si="0"/>
        <v>2009.0100000000002</v>
      </c>
      <c r="I39" s="64" t="s">
        <v>63</v>
      </c>
    </row>
    <row r="40" spans="3:9" ht="13.5" customHeight="1" thickBot="1">
      <c r="C40" s="54" t="s">
        <v>64</v>
      </c>
      <c r="D40" s="60">
        <v>19019.48999999999</v>
      </c>
      <c r="E40" s="48">
        <v>14274.23</v>
      </c>
      <c r="F40" s="48">
        <v>25208.83</v>
      </c>
      <c r="G40" s="57">
        <f>+E40</f>
        <v>14274.23</v>
      </c>
      <c r="H40" s="57">
        <f t="shared" si="0"/>
        <v>8084.889999999985</v>
      </c>
      <c r="I40" s="63"/>
    </row>
    <row r="41" spans="3:11" ht="13.5" customHeight="1" thickBot="1">
      <c r="C41" s="44" t="s">
        <v>65</v>
      </c>
      <c r="D41" s="60">
        <v>41377.22</v>
      </c>
      <c r="E41" s="48">
        <v>2065.66</v>
      </c>
      <c r="F41" s="48">
        <f>18551.66+12131.09-1655.05</f>
        <v>29027.7</v>
      </c>
      <c r="G41" s="57">
        <f>+E41</f>
        <v>2065.66</v>
      </c>
      <c r="H41" s="57">
        <f t="shared" si="0"/>
        <v>14415.180000000004</v>
      </c>
      <c r="I41" s="63"/>
      <c r="J41" s="28">
        <f>1223.32+2717.5</f>
        <v>3940.8199999999997</v>
      </c>
      <c r="K41" s="28">
        <f>16995.18+5916.38</f>
        <v>22911.56</v>
      </c>
    </row>
    <row r="42" spans="3:9" ht="13.5" customHeight="1" thickBot="1">
      <c r="C42" s="44" t="s">
        <v>66</v>
      </c>
      <c r="D42" s="60">
        <v>3480.4000000000015</v>
      </c>
      <c r="E42" s="48">
        <f>16713.64+4705.44</f>
        <v>21419.079999999998</v>
      </c>
      <c r="F42" s="48">
        <f>16264.25+4541.41</f>
        <v>20805.66</v>
      </c>
      <c r="G42" s="57">
        <f>+E42</f>
        <v>21419.079999999998</v>
      </c>
      <c r="H42" s="57">
        <f t="shared" si="0"/>
        <v>4093.8199999999997</v>
      </c>
      <c r="I42" s="63" t="s">
        <v>67</v>
      </c>
    </row>
    <row r="43" spans="3:9" ht="13.5" customHeight="1" thickBot="1">
      <c r="C43" s="44" t="s">
        <v>68</v>
      </c>
      <c r="D43" s="60">
        <v>6880.639999999992</v>
      </c>
      <c r="E43" s="48">
        <v>38107.82</v>
      </c>
      <c r="F43" s="48">
        <v>37358.3</v>
      </c>
      <c r="G43" s="57">
        <v>37039.2</v>
      </c>
      <c r="H43" s="57">
        <f t="shared" si="0"/>
        <v>7630.159999999989</v>
      </c>
      <c r="I43" s="64" t="s">
        <v>69</v>
      </c>
    </row>
    <row r="44" spans="3:12" s="66" customFormat="1" ht="13.5" customHeight="1" thickBot="1">
      <c r="C44" s="44" t="s">
        <v>51</v>
      </c>
      <c r="D44" s="51">
        <f>SUM(D34:D43)</f>
        <v>260683.36999999994</v>
      </c>
      <c r="E44" s="51">
        <f>SUM(E34:E43)</f>
        <v>1082031.4400000002</v>
      </c>
      <c r="F44" s="51">
        <f>SUM(F34:F43)</f>
        <v>1118619.73</v>
      </c>
      <c r="G44" s="51">
        <f>SUM(G34:G43)</f>
        <v>1009483.7899999999</v>
      </c>
      <c r="H44" s="51">
        <f>SUM(H34:H43)</f>
        <v>224095.0799999999</v>
      </c>
      <c r="I44" s="65"/>
      <c r="L44" s="67"/>
    </row>
    <row r="45" spans="3:9" ht="13.5" customHeight="1" thickBot="1">
      <c r="C45" s="68" t="s">
        <v>70</v>
      </c>
      <c r="D45" s="68"/>
      <c r="E45" s="68"/>
      <c r="F45" s="68"/>
      <c r="G45" s="68"/>
      <c r="H45" s="68"/>
      <c r="I45" s="68"/>
    </row>
    <row r="46" spans="3:9" ht="31.5" customHeight="1" thickBot="1">
      <c r="C46" s="69" t="s">
        <v>71</v>
      </c>
      <c r="D46" s="70" t="s">
        <v>72</v>
      </c>
      <c r="E46" s="70"/>
      <c r="F46" s="70"/>
      <c r="G46" s="70"/>
      <c r="H46" s="70"/>
      <c r="I46" s="71" t="s">
        <v>73</v>
      </c>
    </row>
    <row r="47" spans="3:8" ht="19.5" customHeight="1">
      <c r="C47" s="72" t="s">
        <v>74</v>
      </c>
      <c r="D47" s="72"/>
      <c r="E47" s="72"/>
      <c r="F47" s="72"/>
      <c r="G47" s="72"/>
      <c r="H47" s="73">
        <f>+H31+H44</f>
        <v>381763.22999999986</v>
      </c>
    </row>
    <row r="48" spans="3:9" s="66" customFormat="1" ht="12.75" hidden="1">
      <c r="C48" s="74" t="s">
        <v>75</v>
      </c>
      <c r="D48" s="74"/>
      <c r="E48" s="74"/>
      <c r="F48" s="74"/>
      <c r="G48" s="74"/>
      <c r="H48" s="74"/>
      <c r="I48" s="74"/>
    </row>
    <row r="49" spans="3:8" ht="12.75">
      <c r="C49" s="28"/>
      <c r="D49" s="28"/>
      <c r="E49" s="28"/>
      <c r="F49" s="28"/>
      <c r="G49" s="28"/>
      <c r="H49" s="28"/>
    </row>
    <row r="50" spans="3:6" ht="15" customHeight="1">
      <c r="C50" s="75"/>
      <c r="D50" s="76"/>
      <c r="E50" s="76"/>
      <c r="F50" s="76"/>
    </row>
    <row r="51" spans="4:8" ht="12.75" hidden="1">
      <c r="D51" s="77"/>
      <c r="H51" s="74">
        <f>29577.66+6880.64+1783.1+27663.31+13713.91+26829.84+3893.66+127841.36+19019.49+2757.82+722.58</f>
        <v>260683.37</v>
      </c>
    </row>
    <row r="52" spans="3:8" ht="12.75">
      <c r="C52" s="74" t="s">
        <v>76</v>
      </c>
      <c r="E52" s="77">
        <f>+E44+E31+5580</f>
        <v>1141603.37</v>
      </c>
      <c r="F52" s="77"/>
      <c r="G52" s="77">
        <f>+G44+G31</f>
        <v>1063475.72</v>
      </c>
      <c r="H52" s="77"/>
    </row>
  </sheetData>
  <sheetProtection/>
  <mergeCells count="10">
    <mergeCell ref="C20:I20"/>
    <mergeCell ref="C21:I21"/>
    <mergeCell ref="C22:I22"/>
    <mergeCell ref="C23:I23"/>
    <mergeCell ref="D46:H46"/>
    <mergeCell ref="I26:I30"/>
    <mergeCell ref="C25:I25"/>
    <mergeCell ref="C32:I32"/>
    <mergeCell ref="I34:I35"/>
    <mergeCell ref="C45:I4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zoomScaleSheetLayoutView="120" zoomScalePageLayoutView="0" workbookViewId="0" topLeftCell="A12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4.28125" style="0" customWidth="1"/>
  </cols>
  <sheetData>
    <row r="13" spans="1:9" ht="15">
      <c r="A13" s="25" t="s">
        <v>0</v>
      </c>
      <c r="B13" s="25"/>
      <c r="C13" s="25"/>
      <c r="D13" s="25"/>
      <c r="E13" s="25"/>
      <c r="F13" s="25"/>
      <c r="G13" s="25"/>
      <c r="H13" s="25"/>
      <c r="I13" s="25"/>
    </row>
    <row r="14" spans="1:9" ht="15">
      <c r="A14" s="25" t="s">
        <v>1</v>
      </c>
      <c r="B14" s="25"/>
      <c r="C14" s="25"/>
      <c r="D14" s="25"/>
      <c r="E14" s="25"/>
      <c r="F14" s="25"/>
      <c r="G14" s="25"/>
      <c r="H14" s="25"/>
      <c r="I14" s="25"/>
    </row>
    <row r="15" spans="1:9" ht="15">
      <c r="A15" s="25" t="s">
        <v>2</v>
      </c>
      <c r="B15" s="25"/>
      <c r="C15" s="25"/>
      <c r="D15" s="25"/>
      <c r="E15" s="25"/>
      <c r="F15" s="25"/>
      <c r="G15" s="25"/>
      <c r="H15" s="25"/>
      <c r="I15" s="25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321.55177</v>
      </c>
      <c r="C17" s="4"/>
      <c r="D17" s="4">
        <v>155.94361</v>
      </c>
      <c r="E17" s="4">
        <v>151.51785</v>
      </c>
      <c r="F17" s="4">
        <v>5.58</v>
      </c>
      <c r="G17" s="4">
        <v>30.72194</v>
      </c>
      <c r="H17" s="5">
        <v>31.2556</v>
      </c>
      <c r="I17" s="5">
        <f>B17+D17+F17-G17</f>
        <v>452.3534399999999</v>
      </c>
    </row>
    <row r="19" ht="15">
      <c r="A19" t="s">
        <v>22</v>
      </c>
    </row>
    <row r="20" spans="1:7" ht="15">
      <c r="A20" s="6" t="s">
        <v>13</v>
      </c>
      <c r="B20" s="6"/>
      <c r="C20" s="6"/>
      <c r="D20" s="6"/>
      <c r="E20" s="7"/>
      <c r="F20" s="6"/>
      <c r="G20" s="6"/>
    </row>
    <row r="21" spans="1:7" ht="15">
      <c r="A21" s="6" t="s">
        <v>14</v>
      </c>
      <c r="B21" s="6"/>
      <c r="C21" s="6"/>
      <c r="D21" s="6"/>
      <c r="E21" s="6"/>
      <c r="F21" s="6"/>
      <c r="G21" s="6"/>
    </row>
    <row r="22" spans="1:7" ht="15">
      <c r="A22" s="6" t="s">
        <v>15</v>
      </c>
      <c r="B22" s="6"/>
      <c r="C22" s="6"/>
      <c r="D22" s="6"/>
      <c r="E22" s="6"/>
      <c r="F22" s="6"/>
      <c r="G22" s="6"/>
    </row>
    <row r="23" spans="1:7" ht="15">
      <c r="A23" s="6" t="s">
        <v>16</v>
      </c>
      <c r="B23" s="6"/>
      <c r="C23" s="6"/>
      <c r="D23" s="6"/>
      <c r="E23" s="6"/>
      <c r="F23" s="6"/>
      <c r="G23" s="6"/>
    </row>
    <row r="24" spans="1:7" ht="15">
      <c r="A24" s="6" t="s">
        <v>17</v>
      </c>
      <c r="B24" s="6"/>
      <c r="C24" s="6"/>
      <c r="D24" s="6"/>
      <c r="E24" s="6"/>
      <c r="F24" s="6"/>
      <c r="G24" s="6"/>
    </row>
    <row r="25" spans="1:7" ht="15">
      <c r="A25" s="6" t="s">
        <v>18</v>
      </c>
      <c r="B25" s="6"/>
      <c r="C25" s="6"/>
      <c r="D25" s="6"/>
      <c r="E25" s="6"/>
      <c r="F25" s="6"/>
      <c r="G25" s="6"/>
    </row>
    <row r="26" spans="1:7" ht="15">
      <c r="A26" s="6" t="s">
        <v>19</v>
      </c>
      <c r="B26" s="6"/>
      <c r="C26" s="6"/>
      <c r="D26" s="6"/>
      <c r="E26" s="6"/>
      <c r="F26" s="6"/>
      <c r="G26" s="6"/>
    </row>
    <row r="27" spans="1:7" ht="15">
      <c r="A27" s="6" t="s">
        <v>20</v>
      </c>
      <c r="B27" s="6"/>
      <c r="C27" s="6"/>
      <c r="D27" s="6"/>
      <c r="E27" s="6"/>
      <c r="F27" s="6"/>
      <c r="G27" s="6"/>
    </row>
    <row r="28" spans="1:7" ht="15">
      <c r="A28" s="8" t="s">
        <v>21</v>
      </c>
      <c r="B28" s="6"/>
      <c r="C28" s="6"/>
      <c r="D28" s="6"/>
      <c r="E28" s="6"/>
      <c r="F28" s="6"/>
      <c r="G28" s="6"/>
    </row>
    <row r="29" ht="15">
      <c r="A29" s="9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6"/>
  <sheetViews>
    <sheetView zoomScaleSheetLayoutView="120" zoomScalePageLayoutView="0" workbookViewId="0" topLeftCell="A1">
      <selection activeCell="A14" sqref="A14:IV14"/>
    </sheetView>
  </sheetViews>
  <sheetFormatPr defaultColWidth="9.140625" defaultRowHeight="15"/>
  <cols>
    <col min="2" max="2" width="6.28125" style="0" customWidth="1"/>
    <col min="3" max="3" width="13.00390625" style="0" customWidth="1"/>
    <col min="4" max="4" width="7.00390625" style="0" customWidth="1"/>
    <col min="5" max="5" width="15.7109375" style="0" customWidth="1"/>
    <col min="6" max="6" width="13.57421875" style="0" customWidth="1"/>
    <col min="7" max="7" width="13.28125" style="0" customWidth="1"/>
    <col min="8" max="8" width="14.28125" style="0" customWidth="1"/>
    <col min="9" max="9" width="15.140625" style="0" customWidth="1"/>
    <col min="10" max="10" width="14.28125" style="0" customWidth="1"/>
  </cols>
  <sheetData>
    <row r="2" spans="2:10" ht="15">
      <c r="B2" s="26" t="s">
        <v>23</v>
      </c>
      <c r="C2" s="26"/>
      <c r="D2" s="26"/>
      <c r="E2" s="26"/>
      <c r="F2" s="26"/>
      <c r="G2" s="26"/>
      <c r="H2" s="26"/>
      <c r="I2" s="26"/>
      <c r="J2" s="10"/>
    </row>
    <row r="3" spans="2:10" ht="15">
      <c r="B3" s="11"/>
      <c r="C3" s="11"/>
      <c r="D3" s="11"/>
      <c r="E3" s="11"/>
      <c r="F3" s="11"/>
      <c r="G3" s="11"/>
      <c r="H3" s="11"/>
      <c r="I3" s="11"/>
      <c r="J3" s="11"/>
    </row>
    <row r="4" spans="2:10" ht="15">
      <c r="B4" s="12"/>
      <c r="C4" s="13"/>
      <c r="D4" s="13"/>
      <c r="E4" s="13"/>
      <c r="F4" s="13"/>
      <c r="G4" s="14"/>
      <c r="H4" s="14"/>
      <c r="I4" s="14"/>
      <c r="J4" s="11"/>
    </row>
    <row r="5" spans="2:10" ht="15">
      <c r="B5" s="12"/>
      <c r="C5" s="13"/>
      <c r="D5" s="13"/>
      <c r="E5" s="13"/>
      <c r="F5" s="13"/>
      <c r="G5" s="14"/>
      <c r="H5" s="14"/>
      <c r="I5" s="14"/>
      <c r="J5" s="11"/>
    </row>
    <row r="6" spans="2:10" ht="15">
      <c r="B6" s="12"/>
      <c r="C6" s="13"/>
      <c r="D6" s="13"/>
      <c r="E6" s="13"/>
      <c r="F6" s="13"/>
      <c r="G6" s="14"/>
      <c r="H6" s="14"/>
      <c r="I6" s="14"/>
      <c r="J6" s="11"/>
    </row>
    <row r="7" spans="2:10" ht="15">
      <c r="B7" s="11"/>
      <c r="C7" s="15" t="s">
        <v>24</v>
      </c>
      <c r="D7" s="16"/>
      <c r="E7" s="16"/>
      <c r="F7" s="16"/>
      <c r="G7" s="17">
        <v>3893.66</v>
      </c>
      <c r="H7" s="11"/>
      <c r="I7" s="11"/>
      <c r="J7" s="11"/>
    </row>
    <row r="8" spans="2:10" ht="15">
      <c r="B8" s="11"/>
      <c r="C8" s="15" t="s">
        <v>25</v>
      </c>
      <c r="D8" s="16"/>
      <c r="E8" s="16"/>
      <c r="F8" s="16"/>
      <c r="G8" s="18"/>
      <c r="H8" s="11"/>
      <c r="I8" s="11"/>
      <c r="J8" s="11"/>
    </row>
    <row r="9" spans="2:9" ht="15">
      <c r="B9" s="11"/>
      <c r="C9" s="15" t="s">
        <v>26</v>
      </c>
      <c r="D9" s="16"/>
      <c r="E9" s="16"/>
      <c r="F9" s="16"/>
      <c r="G9" s="18">
        <v>95.92</v>
      </c>
      <c r="H9" s="11"/>
      <c r="I9" s="11"/>
    </row>
    <row r="10" spans="2:9" ht="15">
      <c r="B10" s="11"/>
      <c r="C10" s="15" t="s">
        <v>27</v>
      </c>
      <c r="D10" s="16"/>
      <c r="E10" s="16"/>
      <c r="F10" s="16"/>
      <c r="G10" s="17">
        <f>G7+G8-G9</f>
        <v>3797.74</v>
      </c>
      <c r="H10" s="11"/>
      <c r="I10" s="11"/>
    </row>
    <row r="11" spans="2:9" ht="15">
      <c r="B11" s="11"/>
      <c r="C11" s="9"/>
      <c r="D11" s="9"/>
      <c r="E11" s="9"/>
      <c r="F11" s="9"/>
      <c r="G11" s="9"/>
      <c r="H11" s="9"/>
      <c r="I11" s="11"/>
    </row>
    <row r="12" spans="2:9" ht="15">
      <c r="B12" s="11"/>
      <c r="C12" s="15" t="s">
        <v>28</v>
      </c>
      <c r="D12" s="16"/>
      <c r="E12" s="16"/>
      <c r="F12" s="16"/>
      <c r="G12" s="16"/>
      <c r="H12" s="19">
        <v>74212.03</v>
      </c>
      <c r="I12" s="11"/>
    </row>
    <row r="13" spans="2:9" ht="15">
      <c r="B13" s="11"/>
      <c r="C13" s="15" t="s">
        <v>29</v>
      </c>
      <c r="D13" s="16"/>
      <c r="E13" s="16"/>
      <c r="F13" s="16"/>
      <c r="G13" s="16"/>
      <c r="H13" s="20">
        <f>+G8</f>
        <v>0</v>
      </c>
      <c r="I13" s="11"/>
    </row>
    <row r="14" spans="2:9" ht="15" hidden="1">
      <c r="B14" s="11"/>
      <c r="C14" s="15" t="s">
        <v>30</v>
      </c>
      <c r="D14" s="16"/>
      <c r="E14" s="16"/>
      <c r="F14" s="16"/>
      <c r="G14" s="16"/>
      <c r="H14" s="21"/>
      <c r="I14" s="11"/>
    </row>
    <row r="15" spans="2:9" ht="15">
      <c r="B15" s="11"/>
      <c r="C15" s="15" t="s">
        <v>31</v>
      </c>
      <c r="D15" s="16"/>
      <c r="E15" s="16"/>
      <c r="F15" s="16"/>
      <c r="G15" s="16"/>
      <c r="H15" s="22"/>
      <c r="I15" s="11"/>
    </row>
    <row r="16" spans="2:9" ht="15">
      <c r="B16" s="11"/>
      <c r="C16" s="23" t="s">
        <v>32</v>
      </c>
      <c r="D16" s="24"/>
      <c r="E16" s="24"/>
      <c r="F16" s="24"/>
      <c r="G16" s="24"/>
      <c r="H16" s="19">
        <f>H14+H12-H15</f>
        <v>74212.03</v>
      </c>
      <c r="I16" s="11"/>
    </row>
  </sheetData>
  <sheetProtection/>
  <mergeCells count="1">
    <mergeCell ref="B2:I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2020-03-06T18:46:43Z</dcterms:created>
  <dcterms:modified xsi:type="dcterms:W3CDTF">2020-03-06T19:35:12Z</dcterms:modified>
  <cp:category/>
  <cp:version/>
  <cp:contentType/>
  <cp:contentStatus/>
</cp:coreProperties>
</file>