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Заречная10" sheetId="1" r:id="rId1"/>
    <sheet name="Заречная 10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<sst xmlns="http://schemas.openxmlformats.org/spreadsheetml/2006/main" count="74" uniqueCount="67">
  <si>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ОТЧЕТ</t>
  </si>
  <si>
    <t>по выполнению плана текущего ремонта жилого дома</t>
  </si>
  <si>
    <t>№ 10 по ул. Заречная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</si>
  <si>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</si>
  <si>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</si>
  <si>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</si>
  <si>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</si>
  <si>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</si>
  <si>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</si>
  <si>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</si>
  <si>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</si>
  <si>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</si>
  <si>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</si>
  <si>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обслуживание КУУТЭ за период 01.01.19-31.03.2019г. - 18.52 т. р.</t>
  </si>
  <si>
    <t>работы по электрикe - 1.06 т.р.</t>
  </si>
  <si>
    <t>замена термометров электрического КУУТЭ в ТП - 9.83 т.р.</t>
  </si>
  <si>
    <t>демонтаж и установка манометра в ТП - 1.58 т.р.</t>
  </si>
  <si>
    <t>смена соединений в ТП соединений на трубе стояка ЦО - 0.22 т.р.</t>
  </si>
  <si>
    <t>расходный инвентарь - 0.95 т.р.</t>
  </si>
  <si>
    <t>аварийное обслуживание - 3.25 т.р.</t>
  </si>
  <si>
    <t>смена колпаков на дымовых и вентиляционных трубах в один канал - 1.55 т.р.</t>
  </si>
  <si>
    <t>замена желобов и труб - 155.9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</si>
  <si>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192</t>
    </r>
    <r>
      <rPr>
        <b/>
        <sz val="11"/>
        <color indexed="8"/>
        <rFont val="Calibri"/>
        <family val="2"/>
      </rPr>
      <t>,86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</si>
  <si>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</si>
  <si>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</si>
  <si>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</si>
  <si>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Заречная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</si>
  <si>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</si>
  <si>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</si>
  <si>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</si>
  <si>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</si>
  <si>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</si>
  <si>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</si>
  <si>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</si>
  <si>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</si>
  <si>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</si>
  <si>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</si>
  <si>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</si>
  <si>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</si>
  <si>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</si>
  <si>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</si>
  <si>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</si>
  <si>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</si>
  <si>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</si>
  <si>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</si>
  <si>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Н/2010-87 от 01.11.2010г.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</si>
  <si>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</si>
  <si>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</si>
  <si>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</si>
  <si>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</si>
  <si>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</si>
  <si>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 "Леноблстрой"</t>
  </si>
  <si>
    <t>т/о внутридомового газ/ оборудования</t>
  </si>
  <si>
    <t>ОАО "Леноблгаз"</t>
  </si>
  <si>
    <t>Повышающий коэффициент</t>
  </si>
  <si>
    <t>электр под</t>
  </si>
  <si>
    <t>ООО "ПСК"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</si>
  <si>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</si>
  <si>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</si>
  <si>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</si>
  <si>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</si>
  <si>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</si>
  <si>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от ООО "ГМК" 5580,00 руб.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</si>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</sst>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71" applyFont="1">
      <alignment/>
      <protection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72" applyFont="1" applyFill="1">
      <alignment/>
      <protection/>
    </xf>
    <xf numFmtId="0" fontId="21" fillId="0" borderId="0" xfId="72" applyFill="1">
      <alignment/>
      <protection/>
    </xf>
    <xf numFmtId="0" fontId="25" fillId="0" borderId="11" xfId="72" applyFont="1" applyFill="1" applyBorder="1" applyAlignment="1">
      <alignment horizontal="center"/>
      <protection/>
    </xf>
    <xf numFmtId="0" fontId="25" fillId="0" borderId="12" xfId="72" applyFont="1" applyFill="1" applyBorder="1" applyAlignment="1">
      <alignment horizontal="center"/>
      <protection/>
    </xf>
    <xf numFmtId="0" fontId="24" fillId="0" borderId="12" xfId="72" applyFont="1" applyFill="1" applyBorder="1">
      <alignment/>
      <protection/>
    </xf>
    <xf numFmtId="0" fontId="24" fillId="0" borderId="13" xfId="72" applyFont="1" applyFill="1" applyBorder="1">
      <alignment/>
      <protection/>
    </xf>
    <xf numFmtId="0" fontId="25" fillId="0" borderId="0" xfId="72" applyFont="1" applyFill="1" applyAlignment="1">
      <alignment horizontal="center"/>
      <protection/>
    </xf>
    <xf numFmtId="0" fontId="24" fillId="0" borderId="0" xfId="72" applyFont="1" applyFill="1" applyBorder="1">
      <alignment/>
      <protection/>
    </xf>
    <xf numFmtId="0" fontId="26" fillId="0" borderId="0" xfId="72" applyFont="1" applyFill="1" applyBorder="1" applyAlignment="1">
      <alignment horizontal="center"/>
      <protection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9" fillId="0" borderId="13" xfId="72" applyFont="1" applyFill="1" applyBorder="1" applyAlignment="1">
      <alignment horizontal="center" vertical="top" wrapText="1"/>
      <protection/>
    </xf>
    <xf numFmtId="0" fontId="28" fillId="0" borderId="11" xfId="72" applyFont="1" applyFill="1" applyBorder="1" applyAlignment="1">
      <alignment horizontal="center" vertical="top" wrapText="1"/>
      <protection/>
    </xf>
    <xf numFmtId="0" fontId="28" fillId="0" borderId="12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1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2" fontId="21" fillId="0" borderId="0" xfId="72" applyNumberFormat="1" applyFill="1">
      <alignment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5" fillId="0" borderId="18" xfId="72" applyNumberFormat="1" applyFont="1" applyFill="1" applyBorder="1" applyAlignment="1">
      <alignment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31" fillId="0" borderId="13" xfId="72" applyNumberFormat="1" applyFont="1" applyFill="1" applyBorder="1" applyAlignment="1">
      <alignment vertical="top" wrapText="1"/>
      <protection/>
    </xf>
    <xf numFmtId="0" fontId="32" fillId="0" borderId="19" xfId="72" applyFont="1" applyFill="1" applyBorder="1" applyAlignment="1">
      <alignment horizontal="center" vertical="center" wrapText="1"/>
      <protection/>
    </xf>
    <xf numFmtId="4" fontId="21" fillId="0" borderId="0" xfId="72" applyNumberFormat="1" applyFill="1">
      <alignment/>
      <protection/>
    </xf>
    <xf numFmtId="0" fontId="23" fillId="0" borderId="17" xfId="72" applyFont="1" applyFill="1" applyBorder="1" applyAlignment="1">
      <alignment horizontal="center" vertical="center" wrapText="1"/>
      <protection/>
    </xf>
    <xf numFmtId="4" fontId="32" fillId="0" borderId="18" xfId="72" applyNumberFormat="1" applyFont="1" applyFill="1" applyBorder="1" applyAlignment="1">
      <alignment horizontal="right" vertical="top" wrapText="1"/>
      <protection/>
    </xf>
    <xf numFmtId="0" fontId="25" fillId="0" borderId="18" xfId="72" applyFont="1" applyFill="1" applyBorder="1" applyAlignment="1">
      <alignment horizontal="center" vertical="top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0" fontId="21" fillId="0" borderId="0" xfId="72" applyFont="1" applyFill="1">
      <alignment/>
      <protection/>
    </xf>
    <xf numFmtId="0" fontId="25" fillId="0" borderId="21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wrapText="1"/>
      <protection/>
    </xf>
    <xf numFmtId="4" fontId="30" fillId="0" borderId="11" xfId="72" applyNumberFormat="1" applyFont="1" applyFill="1" applyBorder="1" applyAlignment="1">
      <alignment horizontal="center" vertical="top" wrapText="1"/>
      <protection/>
    </xf>
    <xf numFmtId="0" fontId="21" fillId="0" borderId="12" xfId="72" applyFill="1" applyBorder="1" applyAlignment="1">
      <alignment horizontal="center" vertical="top" wrapText="1"/>
      <protection/>
    </xf>
    <xf numFmtId="0" fontId="21" fillId="0" borderId="13" xfId="72" applyFill="1" applyBorder="1" applyAlignment="1">
      <alignment horizontal="center" vertical="top" wrapText="1"/>
      <protection/>
    </xf>
    <xf numFmtId="0" fontId="32" fillId="0" borderId="22" xfId="72" applyFont="1" applyFill="1" applyBorder="1" applyAlignment="1">
      <alignment horizontal="center" vertical="top" wrapText="1"/>
      <protection/>
    </xf>
    <xf numFmtId="0" fontId="34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6" fillId="0" borderId="0" xfId="72" applyFont="1" applyFill="1">
      <alignment/>
      <protection/>
    </xf>
    <xf numFmtId="4" fontId="36" fillId="0" borderId="0" xfId="72" applyNumberFormat="1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14">
      <selection activeCell="G30" sqref="G30"/>
    </sheetView>
  </sheetViews>
  <sheetFormatPr defaultColWidth="9.140625" defaultRowHeight="15"/>
  <cols>
    <col min="1" max="1" width="3.421875" style="10" hidden="1" customWidth="1"/>
    <col min="2" max="2" width="9.140625" style="10" hidden="1" customWidth="1"/>
    <col min="3" max="3" width="27.8515625" style="57" customWidth="1"/>
    <col min="4" max="4" width="12.57421875" style="57" customWidth="1"/>
    <col min="5" max="5" width="11.8515625" style="57" customWidth="1"/>
    <col min="6" max="6" width="13.28125" style="57" customWidth="1"/>
    <col min="7" max="7" width="11.8515625" style="57" customWidth="1"/>
    <col min="8" max="8" width="12.8515625" style="57" customWidth="1"/>
    <col min="9" max="9" width="23.421875" style="57" customWidth="1"/>
    <col min="10" max="10" width="0" style="10" hidden="1" customWidth="1"/>
    <col min="11" max="11" width="9.57421875" style="10" hidden="1" customWidth="1"/>
    <col min="12" max="16384" width="9.140625" style="10" customWidth="1"/>
  </cols>
  <sheetData>
    <row r="1" spans="3:9" ht="12.75" customHeight="1" hidden="1">
      <c r="C1" s="9"/>
      <c r="D1" s="9"/>
      <c r="E1" s="9"/>
      <c r="F1" s="9"/>
      <c r="G1" s="9"/>
      <c r="H1" s="9"/>
      <c r="I1" s="9"/>
    </row>
    <row r="2" spans="3:9" ht="13.5" customHeight="1" hidden="1" thickBot="1">
      <c r="C2" s="9"/>
      <c r="D2" s="9"/>
      <c r="E2" s="9" t="s">
        <v>23</v>
      </c>
      <c r="F2" s="9"/>
      <c r="G2" s="9"/>
      <c r="H2" s="9"/>
      <c r="I2" s="9"/>
    </row>
    <row r="3" spans="3:9" ht="13.5" customHeight="1" hidden="1" thickBot="1">
      <c r="C3" s="11"/>
      <c r="D3" s="12"/>
      <c r="E3" s="13"/>
      <c r="F3" s="13"/>
      <c r="G3" s="13"/>
      <c r="H3" s="13"/>
      <c r="I3" s="14"/>
    </row>
    <row r="4" spans="3:9" ht="12.75" customHeight="1" hidden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9" ht="12.75" customHeight="1">
      <c r="C17" s="15"/>
      <c r="D17" s="15"/>
      <c r="E17" s="16"/>
      <c r="F17" s="16"/>
      <c r="G17" s="16"/>
      <c r="H17" s="16"/>
      <c r="I17" s="16"/>
    </row>
    <row r="18" spans="3:9" ht="12.75" customHeight="1">
      <c r="C18" s="15"/>
      <c r="D18" s="15"/>
      <c r="E18" s="16"/>
      <c r="F18" s="16"/>
      <c r="G18" s="16"/>
      <c r="H18" s="16"/>
      <c r="I18" s="16"/>
    </row>
    <row r="19" spans="3:9" ht="14.25">
      <c r="C19" s="17" t="s">
        <v>24</v>
      </c>
      <c r="D19" s="17"/>
      <c r="E19" s="17"/>
      <c r="F19" s="17"/>
      <c r="G19" s="17"/>
      <c r="H19" s="17"/>
      <c r="I19" s="17"/>
    </row>
    <row r="20" spans="3:9" ht="12.75">
      <c r="C20" s="18" t="s">
        <v>25</v>
      </c>
      <c r="D20" s="18"/>
      <c r="E20" s="18"/>
      <c r="F20" s="18"/>
      <c r="G20" s="18"/>
      <c r="H20" s="18"/>
      <c r="I20" s="18"/>
    </row>
    <row r="21" spans="3:9" ht="12.75">
      <c r="C21" s="18" t="s">
        <v>26</v>
      </c>
      <c r="D21" s="18"/>
      <c r="E21" s="18"/>
      <c r="F21" s="18"/>
      <c r="G21" s="18"/>
      <c r="H21" s="18"/>
      <c r="I21" s="18"/>
    </row>
    <row r="22" spans="3:9" ht="6" customHeight="1" thickBot="1">
      <c r="C22" s="19"/>
      <c r="D22" s="19"/>
      <c r="E22" s="19"/>
      <c r="F22" s="19"/>
      <c r="G22" s="19"/>
      <c r="H22" s="19"/>
      <c r="I22" s="19"/>
    </row>
    <row r="23" spans="3:9" ht="50.25" customHeight="1" thickBot="1">
      <c r="C23" s="20" t="s">
        <v>27</v>
      </c>
      <c r="D23" s="21" t="s">
        <v>28</v>
      </c>
      <c r="E23" s="22" t="s">
        <v>29</v>
      </c>
      <c r="F23" s="22" t="s">
        <v>30</v>
      </c>
      <c r="G23" s="22" t="s">
        <v>31</v>
      </c>
      <c r="H23" s="22" t="s">
        <v>32</v>
      </c>
      <c r="I23" s="21" t="s">
        <v>33</v>
      </c>
    </row>
    <row r="24" spans="3:9" ht="13.5" customHeight="1" thickBot="1">
      <c r="C24" s="23" t="s">
        <v>34</v>
      </c>
      <c r="D24" s="24"/>
      <c r="E24" s="24"/>
      <c r="F24" s="24"/>
      <c r="G24" s="24"/>
      <c r="H24" s="24"/>
      <c r="I24" s="25"/>
    </row>
    <row r="25" spans="3:11" ht="13.5" customHeight="1" thickBot="1">
      <c r="C25" s="26" t="s">
        <v>35</v>
      </c>
      <c r="D25" s="27">
        <v>296424.27000000025</v>
      </c>
      <c r="E25" s="28"/>
      <c r="F25" s="28">
        <f>30820.42+184801.21</f>
        <v>215621.63</v>
      </c>
      <c r="G25" s="28"/>
      <c r="H25" s="28">
        <f>+D25+E25-F25</f>
        <v>80802.64000000025</v>
      </c>
      <c r="I25" s="29" t="s">
        <v>36</v>
      </c>
      <c r="K25" s="30">
        <f>194396.58-574.23+37090.01</f>
        <v>230912.36</v>
      </c>
    </row>
    <row r="26" spans="3:11" ht="13.5" customHeight="1" thickBot="1">
      <c r="C26" s="26" t="s">
        <v>37</v>
      </c>
      <c r="D26" s="27">
        <v>140235.17999999993</v>
      </c>
      <c r="E26" s="31"/>
      <c r="F26" s="31">
        <f>3499.25+1673.51+10482.74+50236.63</f>
        <v>65892.13</v>
      </c>
      <c r="G26" s="28"/>
      <c r="H26" s="28">
        <f>+D26+E26-F26</f>
        <v>74343.04999999993</v>
      </c>
      <c r="I26" s="32"/>
      <c r="K26" s="10">
        <f>19720.79+84103.59-12782.85</f>
        <v>91041.53</v>
      </c>
    </row>
    <row r="27" spans="3:11" ht="13.5" customHeight="1" thickBot="1">
      <c r="C27" s="26" t="s">
        <v>38</v>
      </c>
      <c r="D27" s="27">
        <v>84929.72999999995</v>
      </c>
      <c r="E27" s="31"/>
      <c r="F27" s="31">
        <f>9699.21+41456.31</f>
        <v>51155.52</v>
      </c>
      <c r="G27" s="28"/>
      <c r="H27" s="28">
        <f>+D27+E27-F27</f>
        <v>33774.209999999955</v>
      </c>
      <c r="I27" s="32"/>
      <c r="K27" s="10">
        <f>1.86+45236.16-4129.93+5251.03</f>
        <v>46359.12</v>
      </c>
    </row>
    <row r="28" spans="3:11" ht="13.5" customHeight="1" thickBot="1">
      <c r="C28" s="26" t="s">
        <v>39</v>
      </c>
      <c r="D28" s="27">
        <v>56070.560000000085</v>
      </c>
      <c r="E28" s="31"/>
      <c r="F28" s="31">
        <f>6645.16+23.01+26361.56</f>
        <v>33029.73</v>
      </c>
      <c r="G28" s="28"/>
      <c r="H28" s="28">
        <f>+D28+E28-F28</f>
        <v>23040.83000000008</v>
      </c>
      <c r="I28" s="32"/>
      <c r="K28" s="10">
        <f>1529.23+16063.08-1440.79+1968.45+11303.31-1762.22</f>
        <v>27661.059999999998</v>
      </c>
    </row>
    <row r="29" spans="3:11" ht="13.5" customHeight="1" thickBot="1">
      <c r="C29" s="26" t="s">
        <v>40</v>
      </c>
      <c r="D29" s="27">
        <v>2903.1700000000037</v>
      </c>
      <c r="E29" s="31">
        <f>30936.31+12271.26+25004.74</f>
        <v>68212.31</v>
      </c>
      <c r="F29" s="31">
        <f>18171.09+0.08+20.1+12592.56+28121.75-1390.97</f>
        <v>57514.61</v>
      </c>
      <c r="G29" s="28">
        <f>+E29</f>
        <v>68212.31</v>
      </c>
      <c r="H29" s="28">
        <f>+D29+E29-F29</f>
        <v>13600.869999999995</v>
      </c>
      <c r="I29" s="33"/>
      <c r="K29" s="10">
        <f>426.86+0.31+8.1+2989.96+556.09-266.31</f>
        <v>3715.01</v>
      </c>
    </row>
    <row r="30" spans="3:9" ht="13.5" customHeight="1" thickBot="1">
      <c r="C30" s="26" t="s">
        <v>41</v>
      </c>
      <c r="D30" s="34">
        <f>SUM(D25:D29)</f>
        <v>580562.9100000003</v>
      </c>
      <c r="E30" s="34">
        <f>SUM(E25:E29)</f>
        <v>68212.31</v>
      </c>
      <c r="F30" s="34">
        <f>SUM(F25:F29)</f>
        <v>423213.62</v>
      </c>
      <c r="G30" s="34">
        <f>SUM(G25:G29)</f>
        <v>68212.31</v>
      </c>
      <c r="H30" s="34">
        <f>SUM(H25:H29)</f>
        <v>225561.6000000002</v>
      </c>
      <c r="I30" s="35"/>
    </row>
    <row r="31" spans="3:9" ht="13.5" customHeight="1" thickBot="1">
      <c r="C31" s="36" t="s">
        <v>42</v>
      </c>
      <c r="D31" s="36"/>
      <c r="E31" s="36"/>
      <c r="F31" s="36"/>
      <c r="G31" s="36"/>
      <c r="H31" s="36"/>
      <c r="I31" s="36"/>
    </row>
    <row r="32" spans="3:9" ht="54" customHeight="1" thickBot="1">
      <c r="C32" s="37" t="s">
        <v>27</v>
      </c>
      <c r="D32" s="21" t="s">
        <v>28</v>
      </c>
      <c r="E32" s="22" t="s">
        <v>29</v>
      </c>
      <c r="F32" s="22" t="s">
        <v>30</v>
      </c>
      <c r="G32" s="22" t="s">
        <v>31</v>
      </c>
      <c r="H32" s="22" t="s">
        <v>32</v>
      </c>
      <c r="I32" s="38" t="s">
        <v>43</v>
      </c>
    </row>
    <row r="33" spans="3:11" ht="23.25" customHeight="1" thickBot="1">
      <c r="C33" s="20" t="s">
        <v>44</v>
      </c>
      <c r="D33" s="39">
        <v>137908.19999999995</v>
      </c>
      <c r="E33" s="40">
        <v>1017498.85</v>
      </c>
      <c r="F33" s="40">
        <f>982484.44+7608.88</f>
        <v>990093.32</v>
      </c>
      <c r="G33" s="40">
        <f>+E33</f>
        <v>1017498.85</v>
      </c>
      <c r="H33" s="40">
        <f>+D33+E33-F33</f>
        <v>165313.72999999986</v>
      </c>
      <c r="I33" s="41" t="s">
        <v>45</v>
      </c>
      <c r="J33" s="42">
        <f>43.77-0.02+97859.52+181.7-0.1-D33</f>
        <v>-39823.32999999996</v>
      </c>
      <c r="K33" s="42">
        <f>747.32+3127.44+99615.28-H33</f>
        <v>-61823.68999999987</v>
      </c>
    </row>
    <row r="34" spans="3:10" ht="14.25" customHeight="1" thickBot="1">
      <c r="C34" s="26" t="s">
        <v>46</v>
      </c>
      <c r="D34" s="27">
        <v>36867.77999999997</v>
      </c>
      <c r="E34" s="28">
        <v>283121.24</v>
      </c>
      <c r="F34" s="28">
        <v>272090.45</v>
      </c>
      <c r="G34" s="40">
        <v>192861.7</v>
      </c>
      <c r="H34" s="40">
        <f aca="true" t="shared" si="0" ref="H34:H41">+D34+E34-F34</f>
        <v>47898.56999999995</v>
      </c>
      <c r="I34" s="43"/>
      <c r="J34" s="42"/>
    </row>
    <row r="35" spans="3:9" ht="13.5" customHeight="1" thickBot="1">
      <c r="C35" s="37" t="s">
        <v>47</v>
      </c>
      <c r="D35" s="44">
        <v>1001.4499999998905</v>
      </c>
      <c r="E35" s="28"/>
      <c r="F35" s="28">
        <v>36.53</v>
      </c>
      <c r="G35" s="40"/>
      <c r="H35" s="40">
        <f t="shared" si="0"/>
        <v>964.9199999998905</v>
      </c>
      <c r="I35" s="45"/>
    </row>
    <row r="36" spans="3:9" ht="12.75" customHeight="1" hidden="1" thickBot="1">
      <c r="C36" s="26" t="s">
        <v>48</v>
      </c>
      <c r="D36" s="27">
        <v>0</v>
      </c>
      <c r="E36" s="28"/>
      <c r="F36" s="28"/>
      <c r="G36" s="40"/>
      <c r="H36" s="40">
        <f t="shared" si="0"/>
        <v>0</v>
      </c>
      <c r="I36" s="46" t="s">
        <v>49</v>
      </c>
    </row>
    <row r="37" spans="3:11" ht="20.25" customHeight="1" thickBot="1">
      <c r="C37" s="26" t="s">
        <v>50</v>
      </c>
      <c r="D37" s="27">
        <v>40238.2199999998</v>
      </c>
      <c r="E37" s="28">
        <v>216486.7</v>
      </c>
      <c r="F37" s="28">
        <v>237808.49</v>
      </c>
      <c r="G37" s="40">
        <v>588656.13</v>
      </c>
      <c r="H37" s="40">
        <f t="shared" si="0"/>
        <v>18916.42999999982</v>
      </c>
      <c r="I37" s="47" t="s">
        <v>51</v>
      </c>
      <c r="J37" s="10">
        <f>23670.86+4509.11</f>
        <v>28179.97</v>
      </c>
      <c r="K37" s="30">
        <f>4949.41+2678.28+21426.41</f>
        <v>29054.1</v>
      </c>
    </row>
    <row r="38" spans="3:9" ht="24.75" customHeight="1" thickBot="1">
      <c r="C38" s="26" t="s">
        <v>52</v>
      </c>
      <c r="D38" s="27">
        <v>8416.119999999995</v>
      </c>
      <c r="E38" s="31">
        <v>50240.77</v>
      </c>
      <c r="F38" s="31">
        <v>49984.49</v>
      </c>
      <c r="G38" s="40">
        <v>8634.78</v>
      </c>
      <c r="H38" s="40">
        <f t="shared" si="0"/>
        <v>8672.399999999994</v>
      </c>
      <c r="I38" s="47" t="s">
        <v>53</v>
      </c>
    </row>
    <row r="39" spans="3:11" ht="13.5" customHeight="1" thickBot="1">
      <c r="C39" s="37" t="s">
        <v>54</v>
      </c>
      <c r="D39" s="27">
        <v>2012.7499999999964</v>
      </c>
      <c r="E39" s="31">
        <v>120.21</v>
      </c>
      <c r="F39" s="31">
        <f>2023.22+227.96-118.22</f>
        <v>2132.96</v>
      </c>
      <c r="G39" s="40">
        <f>+E39</f>
        <v>120.21</v>
      </c>
      <c r="H39" s="40">
        <f t="shared" si="0"/>
        <v>-3.637978807091713E-12</v>
      </c>
      <c r="I39" s="47"/>
      <c r="J39" s="10">
        <v>247.06</v>
      </c>
      <c r="K39" s="30">
        <f>159.47+2599.31-163.38</f>
        <v>2595.3999999999996</v>
      </c>
    </row>
    <row r="40" spans="3:11" ht="13.5" customHeight="1" thickBot="1">
      <c r="C40" s="37" t="s">
        <v>55</v>
      </c>
      <c r="D40" s="27">
        <v>6707.240000000005</v>
      </c>
      <c r="E40" s="31">
        <f>36082.13+9623.84</f>
        <v>45705.97</v>
      </c>
      <c r="F40" s="31">
        <f>35707.62+9488.8</f>
        <v>45196.42</v>
      </c>
      <c r="G40" s="40">
        <f>+E40</f>
        <v>45705.97</v>
      </c>
      <c r="H40" s="40">
        <f t="shared" si="0"/>
        <v>7216.790000000008</v>
      </c>
      <c r="I40" s="47" t="s">
        <v>56</v>
      </c>
      <c r="K40" s="30"/>
    </row>
    <row r="41" spans="3:9" ht="13.5" customHeight="1" thickBot="1">
      <c r="C41" s="37" t="s">
        <v>57</v>
      </c>
      <c r="D41" s="27">
        <v>15883.099999999991</v>
      </c>
      <c r="E41" s="31">
        <v>12686.24</v>
      </c>
      <c r="F41" s="31">
        <v>19200.65</v>
      </c>
      <c r="G41" s="40">
        <f>+E41</f>
        <v>12686.24</v>
      </c>
      <c r="H41" s="40">
        <f t="shared" si="0"/>
        <v>9368.689999999988</v>
      </c>
      <c r="I41" s="46"/>
    </row>
    <row r="42" spans="3:9" ht="13.5" customHeight="1" thickBot="1">
      <c r="C42" s="26" t="s">
        <v>58</v>
      </c>
      <c r="D42" s="27">
        <v>0</v>
      </c>
      <c r="E42" s="31">
        <v>46287.76</v>
      </c>
      <c r="F42" s="31">
        <v>39028.58</v>
      </c>
      <c r="G42" s="40">
        <v>70725.6</v>
      </c>
      <c r="H42" s="40">
        <f>+D42+E42-F42</f>
        <v>7259.18</v>
      </c>
      <c r="I42" s="47" t="s">
        <v>59</v>
      </c>
    </row>
    <row r="43" spans="3:9" s="48" customFormat="1" ht="13.5" customHeight="1" thickBot="1">
      <c r="C43" s="26" t="s">
        <v>41</v>
      </c>
      <c r="D43" s="34">
        <f>SUM(D33:D42)</f>
        <v>249034.85999999958</v>
      </c>
      <c r="E43" s="34">
        <f>SUM(E33:E42)</f>
        <v>1672147.7399999998</v>
      </c>
      <c r="F43" s="34">
        <f>SUM(F33:F42)</f>
        <v>1655571.89</v>
      </c>
      <c r="G43" s="34">
        <f>SUM(G33:G42)</f>
        <v>1936889.4800000002</v>
      </c>
      <c r="H43" s="34">
        <f>SUM(H33:H42)</f>
        <v>265610.7099999995</v>
      </c>
      <c r="I43" s="45"/>
    </row>
    <row r="44" spans="3:9" ht="13.5" customHeight="1" thickBot="1">
      <c r="C44" s="49" t="s">
        <v>60</v>
      </c>
      <c r="D44" s="49"/>
      <c r="E44" s="49"/>
      <c r="F44" s="49"/>
      <c r="G44" s="49"/>
      <c r="H44" s="49"/>
      <c r="I44" s="49"/>
    </row>
    <row r="45" spans="3:9" ht="25.5" customHeight="1" thickBot="1">
      <c r="C45" s="50" t="s">
        <v>61</v>
      </c>
      <c r="D45" s="51" t="s">
        <v>62</v>
      </c>
      <c r="E45" s="52"/>
      <c r="F45" s="52"/>
      <c r="G45" s="52"/>
      <c r="H45" s="53"/>
      <c r="I45" s="54" t="s">
        <v>63</v>
      </c>
    </row>
    <row r="46" spans="3:8" ht="19.5" customHeight="1">
      <c r="C46" s="55" t="s">
        <v>64</v>
      </c>
      <c r="D46" s="55"/>
      <c r="E46" s="55"/>
      <c r="F46" s="55"/>
      <c r="G46" s="55"/>
      <c r="H46" s="56">
        <f>+H30+H43</f>
        <v>491172.3099999997</v>
      </c>
    </row>
    <row r="47" spans="3:4" ht="15" hidden="1">
      <c r="C47" s="58" t="s">
        <v>65</v>
      </c>
      <c r="D47" s="58"/>
    </row>
    <row r="48" spans="3:8" ht="12.75">
      <c r="C48" s="10"/>
      <c r="D48" s="10"/>
      <c r="E48" s="10"/>
      <c r="F48" s="10"/>
      <c r="G48" s="10"/>
      <c r="H48" s="10"/>
    </row>
    <row r="49" spans="3:6" ht="15" customHeight="1">
      <c r="C49" s="58"/>
      <c r="D49" s="59"/>
      <c r="E49" s="59"/>
      <c r="F49" s="59"/>
    </row>
    <row r="50" spans="4:8" ht="12.75" hidden="1">
      <c r="D50" s="60"/>
      <c r="H50" s="57">
        <f>40238.22+8416.12+2023.22-10.47+36867.78+1001.45+137908.2+15883.1+5327.97+1379.27</f>
        <v>249034.86000000002</v>
      </c>
    </row>
    <row r="51" ht="12.75" hidden="1">
      <c r="H51" s="60">
        <f>+H43-H50</f>
        <v>16575.849999999482</v>
      </c>
    </row>
    <row r="52" spans="3:7" ht="12.75">
      <c r="C52" s="57" t="s">
        <v>66</v>
      </c>
      <c r="E52" s="60">
        <f>+E30+E43+5580</f>
        <v>1745940.0499999998</v>
      </c>
      <c r="F52" s="60"/>
      <c r="G52" s="60">
        <f>+G30+G43</f>
        <v>2005101.7900000003</v>
      </c>
    </row>
  </sheetData>
  <sheetProtection/>
  <mergeCells count="10">
    <mergeCell ref="C24:I24"/>
    <mergeCell ref="C44:I44"/>
    <mergeCell ref="D45:H45"/>
    <mergeCell ref="I25:I29"/>
    <mergeCell ref="C31:I31"/>
    <mergeCell ref="I33:I34"/>
    <mergeCell ref="C19:I19"/>
    <mergeCell ref="C20:I20"/>
    <mergeCell ref="C21:I21"/>
    <mergeCell ref="C22:I2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zoomScaleSheetLayoutView="120" zoomScalePageLayoutView="0" workbookViewId="0" topLeftCell="A16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4.28125" style="0" customWidth="1"/>
  </cols>
  <sheetData>
    <row r="13" spans="1:9" ht="15">
      <c r="A13" s="8" t="s">
        <v>0</v>
      </c>
      <c r="B13" s="8"/>
      <c r="C13" s="8"/>
      <c r="D13" s="8"/>
      <c r="E13" s="8"/>
      <c r="F13" s="8"/>
      <c r="G13" s="8"/>
      <c r="H13" s="8"/>
      <c r="I13" s="8"/>
    </row>
    <row r="14" spans="1:9" ht="15">
      <c r="A14" s="8" t="s">
        <v>1</v>
      </c>
      <c r="B14" s="8"/>
      <c r="C14" s="8"/>
      <c r="D14" s="8"/>
      <c r="E14" s="8"/>
      <c r="F14" s="8"/>
      <c r="G14" s="8"/>
      <c r="H14" s="8"/>
      <c r="I14" s="8"/>
    </row>
    <row r="15" spans="1:9" ht="15">
      <c r="A15" s="8" t="s">
        <v>2</v>
      </c>
      <c r="B15" s="8"/>
      <c r="C15" s="8"/>
      <c r="D15" s="8"/>
      <c r="E15" s="8"/>
      <c r="F15" s="8"/>
      <c r="G15" s="8"/>
      <c r="H15" s="8"/>
      <c r="I15" s="8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80.85397</v>
      </c>
      <c r="C17" s="4"/>
      <c r="D17" s="4">
        <v>283.12124</v>
      </c>
      <c r="E17" s="5">
        <v>272.09045</v>
      </c>
      <c r="F17" s="5">
        <v>5.58</v>
      </c>
      <c r="G17" s="5">
        <v>192.8617</v>
      </c>
      <c r="H17" s="5">
        <v>47.89857</v>
      </c>
      <c r="I17" s="5">
        <f>B17+D17+F17-G17</f>
        <v>176.69350999999997</v>
      </c>
    </row>
    <row r="19" ht="15">
      <c r="A19" s="6" t="s">
        <v>22</v>
      </c>
    </row>
    <row r="20" spans="1:7" ht="15">
      <c r="A20" s="7" t="s">
        <v>13</v>
      </c>
      <c r="B20" s="7"/>
      <c r="C20" s="7"/>
      <c r="D20" s="7"/>
      <c r="E20" s="7"/>
      <c r="F20" s="7"/>
      <c r="G20" s="7"/>
    </row>
    <row r="21" spans="1:7" ht="15">
      <c r="A21" s="7" t="s">
        <v>14</v>
      </c>
      <c r="B21" s="7"/>
      <c r="C21" s="7"/>
      <c r="D21" s="7"/>
      <c r="E21" s="7"/>
      <c r="F21" s="7"/>
      <c r="G21" s="7"/>
    </row>
    <row r="22" spans="1:7" ht="15">
      <c r="A22" s="7" t="s">
        <v>15</v>
      </c>
      <c r="B22" s="7"/>
      <c r="C22" s="7"/>
      <c r="D22" s="7"/>
      <c r="E22" s="7"/>
      <c r="F22" s="7"/>
      <c r="G22" s="7"/>
    </row>
    <row r="23" spans="1:7" ht="15">
      <c r="A23" s="7" t="s">
        <v>16</v>
      </c>
      <c r="B23" s="7"/>
      <c r="C23" s="7"/>
      <c r="D23" s="7"/>
      <c r="E23" s="7"/>
      <c r="F23" s="7"/>
      <c r="G23" s="7"/>
    </row>
    <row r="24" spans="1:7" ht="15">
      <c r="A24" s="7" t="s">
        <v>17</v>
      </c>
      <c r="B24" s="7"/>
      <c r="C24" s="7"/>
      <c r="D24" s="7"/>
      <c r="E24" s="7"/>
      <c r="F24" s="7"/>
      <c r="G24" s="7"/>
    </row>
    <row r="25" spans="1:7" ht="15">
      <c r="A25" s="7" t="s">
        <v>18</v>
      </c>
      <c r="B25" s="7"/>
      <c r="C25" s="7"/>
      <c r="D25" s="7"/>
      <c r="E25" s="7"/>
      <c r="F25" s="7"/>
      <c r="G25" s="7"/>
    </row>
    <row r="26" spans="1:7" ht="15">
      <c r="A26" s="7" t="s">
        <v>19</v>
      </c>
      <c r="B26" s="7"/>
      <c r="C26" s="7"/>
      <c r="D26" s="7"/>
      <c r="E26" s="7"/>
      <c r="F26" s="7"/>
      <c r="G26" s="7"/>
    </row>
    <row r="27" spans="1:7" ht="15">
      <c r="A27" s="7" t="s">
        <v>20</v>
      </c>
      <c r="B27" s="7"/>
      <c r="C27" s="7"/>
      <c r="D27" s="7"/>
      <c r="E27" s="7"/>
      <c r="F27" s="7"/>
      <c r="G27" s="7"/>
    </row>
    <row r="28" spans="1:7" ht="15">
      <c r="A28" s="7" t="s">
        <v>21</v>
      </c>
      <c r="B28" s="7"/>
      <c r="C28" s="7"/>
      <c r="D28" s="7"/>
      <c r="E28" s="7"/>
      <c r="F28" s="7"/>
      <c r="G28" s="7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2020-03-06T18:50:37Z</dcterms:created>
  <dcterms:modified xsi:type="dcterms:W3CDTF">2020-03-06T19:39:47Z</dcterms:modified>
  <cp:category/>
  <cp:version/>
  <cp:contentType/>
  <cp:contentStatus/>
</cp:coreProperties>
</file>