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Березовая9" sheetId="1" r:id="rId1"/>
    <sheet name="Березовая 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H32" i="1" l="1"/>
  <c r="K32" i="1"/>
  <c r="H33" i="1"/>
  <c r="H34" i="1"/>
  <c r="K34" i="1"/>
  <c r="H35" i="1"/>
  <c r="H36" i="1"/>
  <c r="D37" i="1"/>
  <c r="E37" i="1"/>
  <c r="F37" i="1"/>
  <c r="G37" i="1"/>
  <c r="H37" i="1"/>
  <c r="F40" i="1"/>
  <c r="G40" i="1"/>
  <c r="H40" i="1"/>
  <c r="J40" i="1"/>
  <c r="K40" i="1"/>
  <c r="F41" i="1"/>
  <c r="H41" i="1" s="1"/>
  <c r="J41" i="1"/>
  <c r="H42" i="1"/>
  <c r="H43" i="1"/>
  <c r="F44" i="1"/>
  <c r="H44" i="1"/>
  <c r="J44" i="1"/>
  <c r="K44" i="1"/>
  <c r="H45" i="1"/>
  <c r="F46" i="1"/>
  <c r="H46" i="1" s="1"/>
  <c r="E47" i="1"/>
  <c r="H47" i="1" s="1"/>
  <c r="F47" i="1"/>
  <c r="G47" i="1"/>
  <c r="F48" i="1"/>
  <c r="H48" i="1"/>
  <c r="J48" i="1"/>
  <c r="D49" i="1"/>
  <c r="E49" i="1"/>
  <c r="F49" i="1"/>
  <c r="G49" i="1"/>
  <c r="H57" i="1"/>
  <c r="E58" i="1"/>
  <c r="G58" i="1"/>
  <c r="H49" i="1" l="1"/>
  <c r="H50" i="1" s="1"/>
</calcChain>
</file>

<file path=xl/sharedStrings.xml><?xml version="1.0" encoding="utf-8"?>
<sst xmlns="http://schemas.openxmlformats.org/spreadsheetml/2006/main" count="67" uniqueCount="60">
  <si>
    <t>ИТОГО ЖКУ</t>
  </si>
  <si>
    <t>Надеемся на дальнейшее сотрудничество. Администрация ООО "УЮТ-СЕРВИС"</t>
  </si>
  <si>
    <t>ООО "ГМК", ООО "Икс-Трим", ООО "Прометей"</t>
  </si>
  <si>
    <t xml:space="preserve">Поступило за размещение интернет оборудования 14765,00 руб. </t>
  </si>
  <si>
    <t>Размещение Интернет оборудования</t>
  </si>
  <si>
    <t>Прочие поступления</t>
  </si>
  <si>
    <t>Общая задолженность по дому  на 01.01.2021г.</t>
  </si>
  <si>
    <t>Итого</t>
  </si>
  <si>
    <t xml:space="preserve"> ООО"Энерго-Сервис"</t>
  </si>
  <si>
    <t>т/о узлов учета теп/энергии</t>
  </si>
  <si>
    <t>электричество подъездное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</si>
  <si>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</si>
  <si>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</si>
  <si>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</si>
  <si>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</si>
  <si>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</si>
  <si>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</si>
  <si>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</si>
  <si>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</si>
  <si>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</si>
  <si>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Н/2008-29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</si>
  <si>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</si>
  <si>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</si>
  <si>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</si>
  <si>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</si>
  <si>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</si>
  <si>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</si>
  <si>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</si>
  <si>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</si>
  <si>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</si>
  <si>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</si>
  <si>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</si>
  <si>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</si>
  <si>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</si>
  <si>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"Сертоловский топливно энергетический комплекс"</t>
  </si>
  <si>
    <t>Отопление</t>
  </si>
  <si>
    <t>Коммунальные услуги</t>
  </si>
  <si>
    <t>Наименование поставщика</t>
  </si>
  <si>
    <t>имущества жилого дома № 9  по ул. Березовая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</si>
  <si>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</si>
  <si>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</si>
  <si>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</si>
  <si>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материал - 0.23 т.р.</t>
  </si>
  <si>
    <t>Производство работ по неисправности в системе освещения общедомовых помещений - 0.50 т.р.</t>
  </si>
  <si>
    <t>элементов многоквартирного дома(отмостки, кровли, продухи, вентиляция) - 3.19 т.р.</t>
  </si>
  <si>
    <t>Работы по содержанию и техническому обслуживанию конструктивных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</si>
  <si>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</t>
    </r>
    <r>
      <rPr>
        <b/>
        <sz val="11"/>
        <color indexed="8"/>
        <rFont val="Calibri"/>
        <family val="2"/>
        <charset val="204"/>
      </rPr>
      <t xml:space="preserve">.92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</si>
  <si>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</si>
  <si>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</si>
  <si>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</si>
  <si>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</si>
  <si>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</si>
  <si>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</si>
  <si>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</si>
  <si>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</si>
  <si>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</si>
  <si>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</si>
  <si>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9 по ул. Березовая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</si>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</sst>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/>
    <xf numFmtId="4" fontId="2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4" fontId="6" fillId="0" borderId="0" xfId="0" applyNumberFormat="1" applyFont="1" applyFill="1"/>
    <xf numFmtId="0" fontId="7" fillId="0" borderId="0" xfId="0" applyFont="1" applyFill="1"/>
    <xf numFmtId="0" fontId="5" fillId="0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2" fillId="0" borderId="6" xfId="0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15" fillId="0" borderId="0" xfId="0" applyFont="1" applyFill="1" applyBorder="1"/>
    <xf numFmtId="0" fontId="5" fillId="0" borderId="0" xfId="0" applyFont="1" applyFill="1" applyAlignment="1">
      <alignment horizontal="center"/>
    </xf>
    <xf numFmtId="0" fontId="15" fillId="0" borderId="6" xfId="0" applyFont="1" applyFill="1" applyBorder="1"/>
    <xf numFmtId="0" fontId="15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5" fillId="0" borderId="0" xfId="0" applyFont="1" applyFill="1"/>
    <xf numFmtId="0" fontId="5" fillId="0" borderId="3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1"/>
    <xf numFmtId="0" fontId="17" fillId="0" borderId="0" xfId="1" applyFont="1"/>
    <xf numFmtId="2" fontId="16" fillId="0" borderId="1" xfId="1" applyNumberFormat="1" applyFont="1" applyFill="1" applyBorder="1" applyAlignment="1">
      <alignment horizontal="center" vertical="center"/>
    </xf>
    <xf numFmtId="2" fontId="16" fillId="2" borderId="1" xfId="1" applyNumberFormat="1" applyFont="1" applyFill="1" applyBorder="1" applyAlignment="1">
      <alignment horizontal="center" vertical="center"/>
    </xf>
    <xf numFmtId="2" fontId="16" fillId="3" borderId="1" xfId="1" applyNumberFormat="1" applyFont="1" applyFill="1" applyBorder="1" applyAlignment="1">
      <alignment horizontal="center" vertical="center"/>
    </xf>
    <xf numFmtId="2" fontId="16" fillId="4" borderId="1" xfId="1" applyNumberFormat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C26" workbookViewId="0">
      <selection activeCell="E34" sqref="E34:F3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42578125" style="2" customWidth="1"/>
    <col min="4" max="4" width="12.85546875" style="2" customWidth="1"/>
    <col min="5" max="5" width="11.28515625" style="2" customWidth="1"/>
    <col min="6" max="6" width="12.140625" style="2" customWidth="1"/>
    <col min="7" max="7" width="11.85546875" style="2" customWidth="1"/>
    <col min="8" max="8" width="12.7109375" style="2" customWidth="1"/>
    <col min="9" max="9" width="23.8554687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41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26.2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2.75" customHeight="1" x14ac:dyDescent="0.2">
      <c r="C20" s="31"/>
      <c r="D20" s="31"/>
      <c r="E20" s="30"/>
      <c r="F20" s="30"/>
      <c r="G20" s="30"/>
      <c r="H20" s="30"/>
      <c r="I20" s="30"/>
    </row>
    <row r="21" spans="3:11" ht="12.75" customHeight="1" x14ac:dyDescent="0.2">
      <c r="C21" s="31"/>
      <c r="D21" s="31"/>
      <c r="E21" s="30"/>
      <c r="F21" s="30"/>
      <c r="G21" s="30"/>
      <c r="H21" s="30"/>
      <c r="I21" s="30"/>
    </row>
    <row r="22" spans="3:11" ht="12.75" customHeight="1" x14ac:dyDescent="0.2">
      <c r="C22" s="31"/>
      <c r="D22" s="31"/>
      <c r="E22" s="30"/>
      <c r="F22" s="30"/>
      <c r="G22" s="30"/>
      <c r="H22" s="30"/>
      <c r="I22" s="30"/>
    </row>
    <row r="23" spans="3:11" ht="12.75" customHeight="1" x14ac:dyDescent="0.2">
      <c r="C23" s="31"/>
      <c r="D23" s="31"/>
      <c r="E23" s="30"/>
      <c r="F23" s="30"/>
      <c r="G23" s="30"/>
      <c r="H23" s="30"/>
      <c r="I23" s="30"/>
    </row>
    <row r="24" spans="3:11" ht="12.75" customHeight="1" x14ac:dyDescent="0.2">
      <c r="C24" s="31"/>
      <c r="D24" s="31"/>
      <c r="E24" s="30"/>
      <c r="F24" s="30"/>
      <c r="G24" s="30"/>
      <c r="H24" s="30"/>
      <c r="I24" s="30"/>
    </row>
    <row r="25" spans="3:11" ht="12.75" customHeight="1" x14ac:dyDescent="0.2">
      <c r="C25" s="31"/>
      <c r="D25" s="31"/>
      <c r="E25" s="30"/>
      <c r="F25" s="30"/>
      <c r="G25" s="30"/>
      <c r="H25" s="30"/>
      <c r="I25" s="30"/>
    </row>
    <row r="26" spans="3:11" ht="14.25" x14ac:dyDescent="0.2">
      <c r="C26" s="41" t="s">
        <v>40</v>
      </c>
      <c r="D26" s="41"/>
      <c r="E26" s="41"/>
      <c r="F26" s="41"/>
      <c r="G26" s="41"/>
      <c r="H26" s="41"/>
      <c r="I26" s="41"/>
    </row>
    <row r="27" spans="3:11" x14ac:dyDescent="0.2">
      <c r="C27" s="42" t="s">
        <v>39</v>
      </c>
      <c r="D27" s="42"/>
      <c r="E27" s="42"/>
      <c r="F27" s="42"/>
      <c r="G27" s="42"/>
      <c r="H27" s="42"/>
      <c r="I27" s="42"/>
    </row>
    <row r="28" spans="3:11" x14ac:dyDescent="0.2">
      <c r="C28" s="42" t="s">
        <v>38</v>
      </c>
      <c r="D28" s="42"/>
      <c r="E28" s="42"/>
      <c r="F28" s="42"/>
      <c r="G28" s="42"/>
      <c r="H28" s="42"/>
      <c r="I28" s="42"/>
    </row>
    <row r="29" spans="3:11" ht="13.5" thickBot="1" x14ac:dyDescent="0.25">
      <c r="C29" s="47"/>
      <c r="D29" s="47"/>
      <c r="E29" s="47"/>
      <c r="F29" s="47"/>
      <c r="G29" s="47"/>
      <c r="H29" s="47"/>
      <c r="I29" s="47"/>
    </row>
    <row r="30" spans="3:11" ht="50.25" customHeight="1" thickBot="1" x14ac:dyDescent="0.25">
      <c r="C30" s="25" t="s">
        <v>28</v>
      </c>
      <c r="D30" s="28" t="s">
        <v>27</v>
      </c>
      <c r="E30" s="27" t="s">
        <v>26</v>
      </c>
      <c r="F30" s="27" t="s">
        <v>25</v>
      </c>
      <c r="G30" s="27" t="s">
        <v>24</v>
      </c>
      <c r="H30" s="27" t="s">
        <v>23</v>
      </c>
      <c r="I30" s="28" t="s">
        <v>37</v>
      </c>
    </row>
    <row r="31" spans="3:11" ht="13.5" customHeight="1" thickBot="1" x14ac:dyDescent="0.25">
      <c r="C31" s="44" t="s">
        <v>36</v>
      </c>
      <c r="D31" s="45"/>
      <c r="E31" s="45"/>
      <c r="F31" s="45"/>
      <c r="G31" s="45"/>
      <c r="H31" s="45"/>
      <c r="I31" s="46"/>
    </row>
    <row r="32" spans="3:11" ht="13.5" customHeight="1" thickBot="1" x14ac:dyDescent="0.25">
      <c r="C32" s="13" t="s">
        <v>35</v>
      </c>
      <c r="D32" s="17">
        <v>9313.4799999999377</v>
      </c>
      <c r="E32" s="20"/>
      <c r="F32" s="20">
        <v>7041.32</v>
      </c>
      <c r="G32" s="20"/>
      <c r="H32" s="20">
        <f>+D32+E32-F32</f>
        <v>2272.159999999938</v>
      </c>
      <c r="I32" s="39" t="s">
        <v>34</v>
      </c>
      <c r="K32" s="1">
        <f>49564.33+38389.32</f>
        <v>87953.65</v>
      </c>
    </row>
    <row r="33" spans="3:11" ht="13.5" hidden="1" customHeight="1" thickBot="1" x14ac:dyDescent="0.25">
      <c r="C33" s="13" t="s">
        <v>33</v>
      </c>
      <c r="D33" s="17">
        <v>0</v>
      </c>
      <c r="E33" s="16"/>
      <c r="F33" s="16"/>
      <c r="G33" s="20"/>
      <c r="H33" s="20">
        <f>+D33+E33-F33</f>
        <v>0</v>
      </c>
      <c r="I33" s="48"/>
    </row>
    <row r="34" spans="3:11" ht="13.5" customHeight="1" thickBot="1" x14ac:dyDescent="0.25">
      <c r="C34" s="13" t="s">
        <v>32</v>
      </c>
      <c r="D34" s="17">
        <v>47943.08</v>
      </c>
      <c r="E34" s="16"/>
      <c r="F34" s="16"/>
      <c r="G34" s="20"/>
      <c r="H34" s="20">
        <f>+D34+E34-F34</f>
        <v>47943.08</v>
      </c>
      <c r="I34" s="48"/>
      <c r="K34" s="1">
        <f>41144.05-442.92</f>
        <v>40701.130000000005</v>
      </c>
    </row>
    <row r="35" spans="3:11" ht="13.5" customHeight="1" thickBot="1" x14ac:dyDescent="0.25">
      <c r="C35" s="13" t="s">
        <v>31</v>
      </c>
      <c r="D35" s="17">
        <v>0</v>
      </c>
      <c r="E35" s="16"/>
      <c r="F35" s="16"/>
      <c r="G35" s="20"/>
      <c r="H35" s="20">
        <f>+D35+E35-F35</f>
        <v>0</v>
      </c>
      <c r="I35" s="48"/>
    </row>
    <row r="36" spans="3:11" ht="13.5" customHeight="1" thickBot="1" x14ac:dyDescent="0.25">
      <c r="C36" s="13" t="s">
        <v>30</v>
      </c>
      <c r="D36" s="17">
        <v>16.769999999999982</v>
      </c>
      <c r="E36" s="16"/>
      <c r="F36" s="16">
        <v>0.56000000000000005</v>
      </c>
      <c r="G36" s="20"/>
      <c r="H36" s="20">
        <f>+D36+E36-F36</f>
        <v>16.209999999999983</v>
      </c>
      <c r="I36" s="49"/>
    </row>
    <row r="37" spans="3:11" ht="13.5" customHeight="1" thickBot="1" x14ac:dyDescent="0.25">
      <c r="C37" s="13" t="s">
        <v>7</v>
      </c>
      <c r="D37" s="12">
        <f>SUM(D32:D36)</f>
        <v>57273.329999999936</v>
      </c>
      <c r="E37" s="12">
        <f>SUM(E32:E36)</f>
        <v>0</v>
      </c>
      <c r="F37" s="12">
        <f>SUM(F32:F36)</f>
        <v>7041.88</v>
      </c>
      <c r="G37" s="12">
        <f>SUM(G32:G36)</f>
        <v>0</v>
      </c>
      <c r="H37" s="12">
        <f>SUM(H32:H36)</f>
        <v>50231.449999999939</v>
      </c>
      <c r="I37" s="29"/>
    </row>
    <row r="38" spans="3:11" ht="13.5" customHeight="1" thickBot="1" x14ac:dyDescent="0.25">
      <c r="C38" s="43" t="s">
        <v>29</v>
      </c>
      <c r="D38" s="43"/>
      <c r="E38" s="43"/>
      <c r="F38" s="43"/>
      <c r="G38" s="43"/>
      <c r="H38" s="43"/>
      <c r="I38" s="43"/>
    </row>
    <row r="39" spans="3:11" ht="48.75" customHeight="1" thickBot="1" x14ac:dyDescent="0.25">
      <c r="C39" s="25" t="s">
        <v>28</v>
      </c>
      <c r="D39" s="28" t="s">
        <v>27</v>
      </c>
      <c r="E39" s="27" t="s">
        <v>26</v>
      </c>
      <c r="F39" s="27" t="s">
        <v>25</v>
      </c>
      <c r="G39" s="27" t="s">
        <v>24</v>
      </c>
      <c r="H39" s="27" t="s">
        <v>23</v>
      </c>
      <c r="I39" s="26" t="s">
        <v>22</v>
      </c>
    </row>
    <row r="40" spans="3:11" ht="18.75" customHeight="1" thickBot="1" x14ac:dyDescent="0.25">
      <c r="C40" s="25" t="s">
        <v>21</v>
      </c>
      <c r="D40" s="24">
        <v>34147.619999999981</v>
      </c>
      <c r="E40" s="15">
        <v>113441.04</v>
      </c>
      <c r="F40" s="15">
        <f>103603.11-1740.03</f>
        <v>101863.08</v>
      </c>
      <c r="G40" s="15">
        <f>+E40</f>
        <v>113441.04</v>
      </c>
      <c r="H40" s="15">
        <f t="shared" ref="H40:H48" si="0">+D40+E40-F40</f>
        <v>45725.579999999973</v>
      </c>
      <c r="I40" s="39" t="s">
        <v>20</v>
      </c>
      <c r="J40" s="23">
        <f>12.16+20.96+47952.77-D40</f>
        <v>13838.270000000019</v>
      </c>
      <c r="K40" s="23">
        <f>137.3+380.34+49405.44-1493.22-H40</f>
        <v>2704.2800000000279</v>
      </c>
    </row>
    <row r="41" spans="3:11" ht="19.5" customHeight="1" thickBot="1" x14ac:dyDescent="0.25">
      <c r="C41" s="13" t="s">
        <v>19</v>
      </c>
      <c r="D41" s="17">
        <v>8429.7899999999972</v>
      </c>
      <c r="E41" s="20">
        <v>28585.56</v>
      </c>
      <c r="F41" s="20">
        <f>26018.16-443.76</f>
        <v>25574.400000000001</v>
      </c>
      <c r="G41" s="15">
        <v>3915.02</v>
      </c>
      <c r="H41" s="15">
        <f t="shared" si="0"/>
        <v>11440.949999999997</v>
      </c>
      <c r="I41" s="40"/>
      <c r="J41" s="1">
        <f>11750.82-359.45</f>
        <v>11391.369999999999</v>
      </c>
    </row>
    <row r="42" spans="3:11" ht="13.5" customHeight="1" thickBot="1" x14ac:dyDescent="0.25">
      <c r="C42" s="19" t="s">
        <v>18</v>
      </c>
      <c r="D42" s="22">
        <v>53.599999999997429</v>
      </c>
      <c r="E42" s="20"/>
      <c r="F42" s="20">
        <v>0.44</v>
      </c>
      <c r="G42" s="15"/>
      <c r="H42" s="15">
        <f t="shared" si="0"/>
        <v>53.159999999997432</v>
      </c>
      <c r="I42" s="21"/>
    </row>
    <row r="43" spans="3:11" ht="12.75" hidden="1" customHeight="1" thickBot="1" x14ac:dyDescent="0.25">
      <c r="C43" s="13" t="s">
        <v>17</v>
      </c>
      <c r="D43" s="17">
        <v>0</v>
      </c>
      <c r="E43" s="20"/>
      <c r="F43" s="20"/>
      <c r="G43" s="15"/>
      <c r="H43" s="15">
        <f t="shared" si="0"/>
        <v>0</v>
      </c>
      <c r="I43" s="21" t="s">
        <v>16</v>
      </c>
    </row>
    <row r="44" spans="3:11" ht="26.25" customHeight="1" thickBot="1" x14ac:dyDescent="0.25">
      <c r="C44" s="13" t="s">
        <v>15</v>
      </c>
      <c r="D44" s="17">
        <v>5502.5599999999977</v>
      </c>
      <c r="E44" s="20"/>
      <c r="F44" s="20">
        <f>3465.03+240.86</f>
        <v>3705.8900000000003</v>
      </c>
      <c r="G44" s="15"/>
      <c r="H44" s="15">
        <f t="shared" si="0"/>
        <v>1796.6699999999973</v>
      </c>
      <c r="I44" s="14" t="s">
        <v>14</v>
      </c>
      <c r="J44" s="1">
        <f>6979.86+5335.17</f>
        <v>12315.029999999999</v>
      </c>
      <c r="K44" s="1">
        <f>3363.88+3383.88+6049.88-391.15</f>
        <v>12406.49</v>
      </c>
    </row>
    <row r="45" spans="3:11" ht="13.5" hidden="1" customHeight="1" thickBot="1" x14ac:dyDescent="0.25">
      <c r="C45" s="13" t="s">
        <v>13</v>
      </c>
      <c r="D45" s="17">
        <v>0</v>
      </c>
      <c r="E45" s="18"/>
      <c r="F45" s="18"/>
      <c r="G45" s="15"/>
      <c r="H45" s="15">
        <f t="shared" si="0"/>
        <v>0</v>
      </c>
      <c r="I45" s="14" t="s">
        <v>12</v>
      </c>
    </row>
    <row r="46" spans="3:11" ht="13.5" customHeight="1" thickBot="1" x14ac:dyDescent="0.25">
      <c r="C46" s="19" t="s">
        <v>11</v>
      </c>
      <c r="D46" s="17">
        <v>1101.0800000000008</v>
      </c>
      <c r="E46" s="18">
        <v>4.96</v>
      </c>
      <c r="F46" s="18">
        <f>954.01+23.28</f>
        <v>977.29</v>
      </c>
      <c r="G46" s="15"/>
      <c r="H46" s="15">
        <f t="shared" si="0"/>
        <v>128.75000000000091</v>
      </c>
      <c r="I46" s="14"/>
    </row>
    <row r="47" spans="3:11" ht="13.5" customHeight="1" thickBot="1" x14ac:dyDescent="0.25">
      <c r="C47" s="19" t="s">
        <v>10</v>
      </c>
      <c r="D47" s="17">
        <v>1106.3599999999997</v>
      </c>
      <c r="E47" s="18">
        <f>1404.95+526.07</f>
        <v>1931.02</v>
      </c>
      <c r="F47" s="18">
        <f>1680.01+639.64-209.3</f>
        <v>2110.35</v>
      </c>
      <c r="G47" s="15">
        <f>+E47</f>
        <v>1931.02</v>
      </c>
      <c r="H47" s="15">
        <f t="shared" si="0"/>
        <v>927.02999999999975</v>
      </c>
      <c r="I47" s="14"/>
    </row>
    <row r="48" spans="3:11" ht="13.5" customHeight="1" thickBot="1" x14ac:dyDescent="0.25">
      <c r="C48" s="13" t="s">
        <v>9</v>
      </c>
      <c r="D48" s="17">
        <v>1813.3699999999963</v>
      </c>
      <c r="E48" s="16">
        <v>5973.72</v>
      </c>
      <c r="F48" s="16">
        <f>5546.43-91.1</f>
        <v>5455.33</v>
      </c>
      <c r="G48" s="15">
        <v>11862.84</v>
      </c>
      <c r="H48" s="15">
        <f t="shared" si="0"/>
        <v>2331.7599999999966</v>
      </c>
      <c r="I48" s="14" t="s">
        <v>8</v>
      </c>
      <c r="J48" s="1">
        <f>2628.91-80.2</f>
        <v>2548.71</v>
      </c>
    </row>
    <row r="49" spans="3:9" ht="13.5" customHeight="1" thickBot="1" x14ac:dyDescent="0.25">
      <c r="C49" s="13" t="s">
        <v>7</v>
      </c>
      <c r="D49" s="12">
        <f>SUM(D40:D48)</f>
        <v>52154.379999999968</v>
      </c>
      <c r="E49" s="12">
        <f>SUM(E40:E48)</f>
        <v>149936.29999999999</v>
      </c>
      <c r="F49" s="12">
        <f>SUM(F40:F48)</f>
        <v>139686.78000000003</v>
      </c>
      <c r="G49" s="12">
        <f>SUM(G40:G48)</f>
        <v>131149.92000000001</v>
      </c>
      <c r="H49" s="12">
        <f>SUM(H40:H48)</f>
        <v>62403.899999999958</v>
      </c>
      <c r="I49" s="11"/>
    </row>
    <row r="50" spans="3:9" ht="17.25" customHeight="1" thickBot="1" x14ac:dyDescent="0.35">
      <c r="C50" s="10" t="s">
        <v>6</v>
      </c>
      <c r="D50" s="10"/>
      <c r="E50" s="10"/>
      <c r="F50" s="10"/>
      <c r="G50" s="10"/>
      <c r="H50" s="9">
        <f>+H37+H49</f>
        <v>112635.34999999989</v>
      </c>
    </row>
    <row r="51" spans="3:9" ht="13.5" customHeight="1" thickBot="1" x14ac:dyDescent="0.25">
      <c r="C51" s="37" t="s">
        <v>5</v>
      </c>
      <c r="D51" s="37"/>
      <c r="E51" s="37"/>
      <c r="F51" s="37"/>
      <c r="G51" s="37"/>
      <c r="H51" s="37"/>
      <c r="I51" s="37"/>
    </row>
    <row r="52" spans="3:9" ht="26.25" customHeight="1" thickBot="1" x14ac:dyDescent="0.25">
      <c r="C52" s="8" t="s">
        <v>4</v>
      </c>
      <c r="D52" s="38" t="s">
        <v>3</v>
      </c>
      <c r="E52" s="38"/>
      <c r="F52" s="38"/>
      <c r="G52" s="38"/>
      <c r="H52" s="38"/>
      <c r="I52" s="7" t="s">
        <v>2</v>
      </c>
    </row>
    <row r="53" spans="3:9" ht="15" x14ac:dyDescent="0.25">
      <c r="C53" s="6" t="s">
        <v>1</v>
      </c>
      <c r="D53" s="6"/>
    </row>
    <row r="54" spans="3:9" hidden="1" x14ac:dyDescent="0.2">
      <c r="C54" s="5"/>
    </row>
    <row r="55" spans="3:9" x14ac:dyDescent="0.2">
      <c r="C55" s="5"/>
    </row>
    <row r="56" spans="3:9" x14ac:dyDescent="0.2">
      <c r="C56" s="5"/>
      <c r="D56" s="4"/>
      <c r="E56" s="4"/>
      <c r="F56" s="4"/>
    </row>
    <row r="57" spans="3:9" hidden="1" x14ac:dyDescent="0.2">
      <c r="C57" s="5"/>
      <c r="D57" s="4"/>
      <c r="H57" s="3">
        <f>14402.19+2956.88+13235.09+95.39+5833.38+859.86+344.39+55316.34</f>
        <v>93043.51999999999</v>
      </c>
    </row>
    <row r="58" spans="3:9" x14ac:dyDescent="0.2">
      <c r="C58" s="2" t="s">
        <v>0</v>
      </c>
      <c r="E58" s="4">
        <f>+E37+E49+14765</f>
        <v>164701.29999999999</v>
      </c>
      <c r="F58" s="4"/>
      <c r="G58" s="4">
        <f>+G37+G49+5580</f>
        <v>136729.92000000001</v>
      </c>
      <c r="H58" s="3"/>
    </row>
  </sheetData>
  <mergeCells count="10">
    <mergeCell ref="C51:I51"/>
    <mergeCell ref="D52:H52"/>
    <mergeCell ref="I40:I41"/>
    <mergeCell ref="C26:I26"/>
    <mergeCell ref="C27:I27"/>
    <mergeCell ref="C38:I38"/>
    <mergeCell ref="C31:I31"/>
    <mergeCell ref="C29:I29"/>
    <mergeCell ref="C28:I28"/>
    <mergeCell ref="I32:I3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24"/>
  <sheetViews>
    <sheetView topLeftCell="A13" zoomScaleNormal="100" zoomScaleSheetLayoutView="120" workbookViewId="0">
      <selection activeCell="G18" sqref="G18"/>
    </sheetView>
  </sheetViews>
  <sheetFormatPr defaultRowHeight="15" x14ac:dyDescent="0.25"/>
  <cols>
    <col min="1" max="1" width="4.5703125" style="50" customWidth="1"/>
    <col min="2" max="2" width="12.42578125" style="50" customWidth="1"/>
    <col min="3" max="3" width="13.28515625" style="50" hidden="1" customWidth="1"/>
    <col min="4" max="4" width="12.140625" style="50" customWidth="1"/>
    <col min="5" max="5" width="13.5703125" style="50" customWidth="1"/>
    <col min="6" max="6" width="13.28515625" style="50" customWidth="1"/>
    <col min="7" max="7" width="14.28515625" style="50" customWidth="1"/>
    <col min="8" max="8" width="15.140625" style="50" customWidth="1"/>
    <col min="9" max="9" width="13.85546875" style="50" customWidth="1"/>
    <col min="10" max="16384" width="9.140625" style="50"/>
  </cols>
  <sheetData>
    <row r="14" spans="1:9" x14ac:dyDescent="0.25">
      <c r="A14" s="59" t="s">
        <v>59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25">
      <c r="A15" s="59" t="s">
        <v>58</v>
      </c>
      <c r="B15" s="59"/>
      <c r="C15" s="59"/>
      <c r="D15" s="59"/>
      <c r="E15" s="59"/>
      <c r="F15" s="59"/>
      <c r="G15" s="59"/>
      <c r="H15" s="59"/>
      <c r="I15" s="59"/>
    </row>
    <row r="16" spans="1:9" x14ac:dyDescent="0.25">
      <c r="A16" s="59" t="s">
        <v>57</v>
      </c>
      <c r="B16" s="59"/>
      <c r="C16" s="59"/>
      <c r="D16" s="59"/>
      <c r="E16" s="59"/>
      <c r="F16" s="59"/>
      <c r="G16" s="59"/>
      <c r="H16" s="59"/>
      <c r="I16" s="59"/>
    </row>
    <row r="17" spans="1:9" ht="60" x14ac:dyDescent="0.25">
      <c r="A17" s="57" t="s">
        <v>56</v>
      </c>
      <c r="B17" s="57" t="s">
        <v>55</v>
      </c>
      <c r="C17" s="57" t="s">
        <v>54</v>
      </c>
      <c r="D17" s="57" t="s">
        <v>53</v>
      </c>
      <c r="E17" s="57" t="s">
        <v>52</v>
      </c>
      <c r="F17" s="58" t="s">
        <v>51</v>
      </c>
      <c r="G17" s="58" t="s">
        <v>50</v>
      </c>
      <c r="H17" s="57" t="s">
        <v>49</v>
      </c>
      <c r="I17" s="57" t="s">
        <v>48</v>
      </c>
    </row>
    <row r="18" spans="1:9" x14ac:dyDescent="0.25">
      <c r="A18" s="56" t="s">
        <v>47</v>
      </c>
      <c r="B18" s="54">
        <v>-127.55670000000001</v>
      </c>
      <c r="C18" s="55"/>
      <c r="D18" s="55">
        <v>28.585560000000001</v>
      </c>
      <c r="E18" s="54">
        <v>25.574400000000001</v>
      </c>
      <c r="F18" s="54">
        <v>14.765000000000001</v>
      </c>
      <c r="G18" s="53">
        <v>3.9150200000000002</v>
      </c>
      <c r="H18" s="52">
        <v>11.440950000000001</v>
      </c>
      <c r="I18" s="52">
        <f>B18+D18+F18-G18</f>
        <v>-88.121160000000003</v>
      </c>
    </row>
    <row r="20" spans="1:9" ht="16.899999999999999" customHeight="1" x14ac:dyDescent="0.25">
      <c r="A20" s="50" t="s">
        <v>46</v>
      </c>
    </row>
    <row r="21" spans="1:9" x14ac:dyDescent="0.25">
      <c r="A21" s="51" t="s">
        <v>45</v>
      </c>
      <c r="B21" s="51"/>
      <c r="C21" s="51"/>
      <c r="D21" s="51"/>
      <c r="E21" s="51"/>
      <c r="F21" s="51"/>
    </row>
    <row r="22" spans="1:9" x14ac:dyDescent="0.25">
      <c r="A22" s="51" t="s">
        <v>44</v>
      </c>
      <c r="B22" s="51"/>
      <c r="C22" s="51"/>
      <c r="D22" s="51"/>
      <c r="E22" s="51"/>
      <c r="F22" s="51"/>
    </row>
    <row r="23" spans="1:9" x14ac:dyDescent="0.25">
      <c r="A23" s="51" t="s">
        <v>43</v>
      </c>
      <c r="B23" s="51"/>
      <c r="C23" s="51"/>
      <c r="D23" s="51"/>
      <c r="E23" s="51"/>
      <c r="F23" s="51"/>
    </row>
    <row r="24" spans="1:9" x14ac:dyDescent="0.25">
      <c r="A24" s="51" t="s">
        <v>42</v>
      </c>
      <c r="B24" s="51"/>
      <c r="C24" s="51"/>
      <c r="D24" s="51"/>
      <c r="E24" s="51"/>
      <c r="F24" s="51"/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Березовая9</vt:lpstr>
      <vt:lpstr>Березовая 9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2021-03-24T06:54:35Z</dcterms:created>
  <dcterms:modified xsi:type="dcterms:W3CDTF">2021-03-24T08:27:57Z</dcterms:modified>
</cp:coreProperties>
</file>