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Ларина8" sheetId="1" r:id="rId1"/>
    <sheet name="Ларина 8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7" i="1" l="1"/>
  <c r="H27" i="1"/>
  <c r="K27" i="1"/>
  <c r="F28" i="1"/>
  <c r="H28" i="1" s="1"/>
  <c r="H32" i="1" s="1"/>
  <c r="K28" i="1"/>
  <c r="F29" i="1"/>
  <c r="H29" i="1"/>
  <c r="K29" i="1"/>
  <c r="F30" i="1"/>
  <c r="H30" i="1" s="1"/>
  <c r="K30" i="1"/>
  <c r="E31" i="1"/>
  <c r="F31" i="1"/>
  <c r="G31" i="1"/>
  <c r="H31" i="1"/>
  <c r="K31" i="1"/>
  <c r="D32" i="1"/>
  <c r="E32" i="1"/>
  <c r="F32" i="1"/>
  <c r="G32" i="1"/>
  <c r="F35" i="1"/>
  <c r="G35" i="1"/>
  <c r="G45" i="1" s="1"/>
  <c r="G55" i="1" s="1"/>
  <c r="H35" i="1"/>
  <c r="J35" i="1"/>
  <c r="K35" i="1" s="1"/>
  <c r="L35" i="1"/>
  <c r="F36" i="1"/>
  <c r="H36" i="1"/>
  <c r="H37" i="1"/>
  <c r="F38" i="1"/>
  <c r="H38" i="1" s="1"/>
  <c r="F39" i="1"/>
  <c r="H39" i="1" s="1"/>
  <c r="J39" i="1"/>
  <c r="K39" i="1"/>
  <c r="F40" i="1"/>
  <c r="H40" i="1" s="1"/>
  <c r="F41" i="1"/>
  <c r="H41" i="1" s="1"/>
  <c r="J41" i="1"/>
  <c r="H42" i="1"/>
  <c r="J42" i="1"/>
  <c r="K42" i="1"/>
  <c r="E43" i="1"/>
  <c r="H43" i="1" s="1"/>
  <c r="F43" i="1"/>
  <c r="G43" i="1"/>
  <c r="F44" i="1"/>
  <c r="H44" i="1" s="1"/>
  <c r="D45" i="1"/>
  <c r="F45" i="1"/>
  <c r="H54" i="1"/>
  <c r="H45" i="1" l="1"/>
  <c r="H49" i="1"/>
  <c r="E45" i="1"/>
  <c r="E55" i="1" s="1"/>
</calcChain>
</file>

<file path=xl/sharedStrings.xml><?xml version="1.0" encoding="utf-8"?>
<sst xmlns="http://schemas.openxmlformats.org/spreadsheetml/2006/main" count="79" uniqueCount="72">
  <si>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</si>
  <si>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</si>
  <si>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</si>
  <si>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</si>
  <si>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"Аптека №193", ГБУЗ Сертоловская ГБ</t>
  </si>
  <si>
    <t>Поступило от ОАО "Аптека № 193" за управление и содержание общедомового имущества 25190,63 руб., от ГБУЗ Сертоловская ГБ - 30338,87 руб.</t>
  </si>
  <si>
    <t>арендаторы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</si>
  <si>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</si>
  <si>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</si>
  <si>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</si>
  <si>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</si>
  <si>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</si>
  <si>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</si>
  <si>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</si>
  <si>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</si>
  <si>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</si>
  <si>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</si>
  <si>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</si>
  <si>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</si>
  <si>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</si>
  <si>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</si>
  <si>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</si>
  <si>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</si>
  <si>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</si>
  <si>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</si>
  <si>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</si>
  <si>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Н/2008-24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</si>
  <si>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</si>
  <si>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</si>
  <si>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</si>
  <si>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</si>
  <si>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</si>
  <si>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</si>
  <si>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</si>
  <si>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</si>
  <si>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</si>
  <si>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</si>
  <si>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</si>
  <si>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</si>
  <si>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</si>
  <si>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</si>
  <si>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</si>
  <si>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</si>
  <si>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</si>
  <si>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8  по ул. Ларина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</si>
  <si>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</si>
  <si>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</si>
  <si>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</si>
  <si>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Материалы для ремонта лифтового оборудования - 0.90 т.р.</t>
  </si>
  <si>
    <t>Замена системы ХВС - 511.64</t>
  </si>
  <si>
    <t>Замена стояков ГВС, ХВС - 510.48 т.р.</t>
  </si>
  <si>
    <t>Расходный материал - 0.78 т.р.</t>
  </si>
  <si>
    <t>Аварийное обслуживание - 3.96 т.р.</t>
  </si>
  <si>
    <t>Производство работ по неисправности в системе освещения общедомовых помещений - 3.31 т.р.</t>
  </si>
  <si>
    <t>замена замков в помещениях общего пользования - 3.64 т.р.</t>
  </si>
  <si>
    <t>Замена разбитых стекол окон, дверей, ремонт поручней, стен в подъезде,</t>
  </si>
  <si>
    <t>Ремонт систем ГВС, ХВс, ЦО - 1.25т.р.</t>
  </si>
  <si>
    <t>Восстановление водоотводящих устройств (работы на чердаке, в подвале) - 0.68т.р.</t>
  </si>
  <si>
    <r>
      <t>Затраты по статье "текущий ремонт" составили 1036.64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</si>
  <si>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</si>
  <si>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</si>
  <si>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</si>
  <si>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</si>
  <si>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</si>
  <si>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</si>
  <si>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</si>
  <si>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</si>
  <si>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01.01.2020., тыс.руб.</t>
  </si>
  <si>
    <t>№                             п/п</t>
  </si>
  <si>
    <t>№8  по ул. Ларина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</si>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</sst>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4" fontId="9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7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" fillId="0" borderId="0" xfId="1"/>
    <xf numFmtId="0" fontId="19" fillId="0" borderId="0" xfId="1" applyFont="1"/>
    <xf numFmtId="0" fontId="20" fillId="0" borderId="0" xfId="1" applyFont="1"/>
    <xf numFmtId="0" fontId="20" fillId="2" borderId="0" xfId="1" applyFont="1" applyFill="1"/>
    <xf numFmtId="2" fontId="18" fillId="0" borderId="5" xfId="1" applyNumberFormat="1" applyFont="1" applyFill="1" applyBorder="1" applyAlignment="1">
      <alignment horizontal="center" vertical="center"/>
    </xf>
    <xf numFmtId="2" fontId="18" fillId="3" borderId="5" xfId="1" applyNumberFormat="1" applyFont="1" applyFill="1" applyBorder="1" applyAlignment="1">
      <alignment horizontal="center" vertical="center"/>
    </xf>
    <xf numFmtId="2" fontId="18" fillId="4" borderId="5" xfId="1" applyNumberFormat="1" applyFont="1" applyFill="1" applyBorder="1" applyAlignment="1">
      <alignment horizontal="center" vertical="center"/>
    </xf>
    <xf numFmtId="2" fontId="18" fillId="2" borderId="5" xfId="1" applyNumberFormat="1" applyFont="1" applyFill="1" applyBorder="1" applyAlignment="1">
      <alignment horizontal="center" vertical="center"/>
    </xf>
    <xf numFmtId="0" fontId="18" fillId="3" borderId="5" xfId="1" applyFont="1" applyFill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C29" workbookViewId="0">
      <selection activeCell="G39" sqref="G39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5703125" style="2" customWidth="1"/>
    <col min="4" max="4" width="13.42578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7109375" style="2" customWidth="1"/>
    <col min="9" max="9" width="23" style="2" customWidth="1"/>
    <col min="10" max="11" width="9.5703125" style="1" hidden="1" customWidth="1"/>
    <col min="12" max="12" width="0" style="1" hidden="1" customWidth="1"/>
    <col min="13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47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4.25" x14ac:dyDescent="0.2">
      <c r="C21" s="49" t="s">
        <v>46</v>
      </c>
      <c r="D21" s="49"/>
      <c r="E21" s="49"/>
      <c r="F21" s="49"/>
      <c r="G21" s="49"/>
      <c r="H21" s="49"/>
      <c r="I21" s="49"/>
    </row>
    <row r="22" spans="3:11" x14ac:dyDescent="0.2">
      <c r="C22" s="50" t="s">
        <v>45</v>
      </c>
      <c r="D22" s="50"/>
      <c r="E22" s="50"/>
      <c r="F22" s="50"/>
      <c r="G22" s="50"/>
      <c r="H22" s="50"/>
      <c r="I22" s="50"/>
    </row>
    <row r="23" spans="3:11" x14ac:dyDescent="0.2">
      <c r="C23" s="50" t="s">
        <v>44</v>
      </c>
      <c r="D23" s="50"/>
      <c r="E23" s="50"/>
      <c r="F23" s="50"/>
      <c r="G23" s="50"/>
      <c r="H23" s="50"/>
      <c r="I23" s="50"/>
    </row>
    <row r="24" spans="3:11" ht="6" customHeight="1" thickBot="1" x14ac:dyDescent="0.25">
      <c r="C24" s="55"/>
      <c r="D24" s="55"/>
      <c r="E24" s="55"/>
      <c r="F24" s="55"/>
      <c r="G24" s="55"/>
      <c r="H24" s="55"/>
      <c r="I24" s="55"/>
    </row>
    <row r="25" spans="3:11" ht="57.75" customHeight="1" thickBot="1" x14ac:dyDescent="0.25">
      <c r="C25" s="27" t="s">
        <v>34</v>
      </c>
      <c r="D25" s="30" t="s">
        <v>33</v>
      </c>
      <c r="E25" s="29" t="s">
        <v>32</v>
      </c>
      <c r="F25" s="29" t="s">
        <v>31</v>
      </c>
      <c r="G25" s="29" t="s">
        <v>30</v>
      </c>
      <c r="H25" s="29" t="s">
        <v>29</v>
      </c>
      <c r="I25" s="30" t="s">
        <v>43</v>
      </c>
    </row>
    <row r="26" spans="3:11" ht="13.5" customHeight="1" thickBot="1" x14ac:dyDescent="0.25">
      <c r="C26" s="52" t="s">
        <v>42</v>
      </c>
      <c r="D26" s="53"/>
      <c r="E26" s="53"/>
      <c r="F26" s="53"/>
      <c r="G26" s="53"/>
      <c r="H26" s="53"/>
      <c r="I26" s="54"/>
    </row>
    <row r="27" spans="3:11" ht="13.5" customHeight="1" thickBot="1" x14ac:dyDescent="0.25">
      <c r="C27" s="14" t="s">
        <v>41</v>
      </c>
      <c r="D27" s="20">
        <v>104504.52000000025</v>
      </c>
      <c r="E27" s="23"/>
      <c r="F27" s="23">
        <f>10476.27-16569.3</f>
        <v>-6093.0299999999988</v>
      </c>
      <c r="G27" s="23"/>
      <c r="H27" s="23">
        <f>+D27+E27-F27</f>
        <v>110597.55000000025</v>
      </c>
      <c r="I27" s="39" t="s">
        <v>40</v>
      </c>
      <c r="K27" s="22">
        <f>12695.2+8229.08+3890.16+182473.74</f>
        <v>207288.18</v>
      </c>
    </row>
    <row r="28" spans="3:11" ht="13.5" customHeight="1" thickBot="1" x14ac:dyDescent="0.25">
      <c r="C28" s="14" t="s">
        <v>39</v>
      </c>
      <c r="D28" s="20">
        <v>44869.409999999967</v>
      </c>
      <c r="E28" s="17"/>
      <c r="F28" s="17">
        <f>5406.36+181.12+434.48-7820.62</f>
        <v>-1798.6600000000008</v>
      </c>
      <c r="G28" s="23"/>
      <c r="H28" s="23">
        <f>+D28+E28-F28</f>
        <v>46668.069999999971</v>
      </c>
      <c r="I28" s="40"/>
      <c r="K28" s="1">
        <f>1999.97+2781.62+56243.13-7267.35+4791.28</f>
        <v>58548.65</v>
      </c>
    </row>
    <row r="29" spans="3:11" ht="13.5" customHeight="1" thickBot="1" x14ac:dyDescent="0.25">
      <c r="C29" s="14" t="s">
        <v>38</v>
      </c>
      <c r="D29" s="20">
        <v>23808.549999999908</v>
      </c>
      <c r="E29" s="17"/>
      <c r="F29" s="17">
        <f>3021.22-3596.04</f>
        <v>-574.82000000000016</v>
      </c>
      <c r="G29" s="23"/>
      <c r="H29" s="23">
        <f>+D29+E29-F29</f>
        <v>24383.369999999908</v>
      </c>
      <c r="I29" s="40"/>
      <c r="K29" s="1">
        <f>5851.64+30299.05-2187.82+1111.01</f>
        <v>35073.880000000005</v>
      </c>
    </row>
    <row r="30" spans="3:11" ht="13.5" customHeight="1" thickBot="1" x14ac:dyDescent="0.25">
      <c r="C30" s="14" t="s">
        <v>37</v>
      </c>
      <c r="D30" s="20">
        <v>16094.54999999989</v>
      </c>
      <c r="E30" s="17"/>
      <c r="F30" s="17">
        <f>187.19+1917.65-2351.7</f>
        <v>-246.85999999999967</v>
      </c>
      <c r="G30" s="23"/>
      <c r="H30" s="23">
        <f>+D30+E30-F30</f>
        <v>16341.409999999891</v>
      </c>
      <c r="I30" s="40"/>
      <c r="K30" s="1">
        <f>11059.3+675.03+8194.05-533.39+251.73+2050.56</f>
        <v>21697.279999999999</v>
      </c>
    </row>
    <row r="31" spans="3:11" ht="13.5" customHeight="1" thickBot="1" x14ac:dyDescent="0.25">
      <c r="C31" s="14" t="s">
        <v>36</v>
      </c>
      <c r="D31" s="20">
        <v>1812.1700000000019</v>
      </c>
      <c r="E31" s="17">
        <f>4484.51+26625.88+4584.04</f>
        <v>35694.43</v>
      </c>
      <c r="F31" s="17">
        <f>4.65+29.29+3936.72+24441.08+4432.3-158.13</f>
        <v>32685.91</v>
      </c>
      <c r="G31" s="23">
        <f>+E31</f>
        <v>35694.43</v>
      </c>
      <c r="H31" s="23">
        <f>+D31+E31-F31</f>
        <v>4820.690000000006</v>
      </c>
      <c r="I31" s="41"/>
      <c r="K31" s="1">
        <f>299.09+1821.11+645.48+35.27+3.1+8.83</f>
        <v>2812.8799999999997</v>
      </c>
    </row>
    <row r="32" spans="3:11" ht="13.5" customHeight="1" thickBot="1" x14ac:dyDescent="0.25">
      <c r="C32" s="14" t="s">
        <v>11</v>
      </c>
      <c r="D32" s="13">
        <f>SUM(D27:D31)</f>
        <v>191089.20000000004</v>
      </c>
      <c r="E32" s="13">
        <f>SUM(E27:E31)</f>
        <v>35694.43</v>
      </c>
      <c r="F32" s="13">
        <f>SUM(F27:F31)</f>
        <v>23972.54</v>
      </c>
      <c r="G32" s="13">
        <f>SUM(G27:G31)</f>
        <v>35694.43</v>
      </c>
      <c r="H32" s="13">
        <f>SUM(H27:H31)</f>
        <v>202811.09000000003</v>
      </c>
      <c r="I32" s="31"/>
    </row>
    <row r="33" spans="3:12" ht="13.5" customHeight="1" thickBot="1" x14ac:dyDescent="0.25">
      <c r="C33" s="51" t="s">
        <v>35</v>
      </c>
      <c r="D33" s="51"/>
      <c r="E33" s="51"/>
      <c r="F33" s="51"/>
      <c r="G33" s="51"/>
      <c r="H33" s="51"/>
      <c r="I33" s="51"/>
    </row>
    <row r="34" spans="3:12" ht="50.25" customHeight="1" thickBot="1" x14ac:dyDescent="0.25">
      <c r="C34" s="21" t="s">
        <v>34</v>
      </c>
      <c r="D34" s="30" t="s">
        <v>33</v>
      </c>
      <c r="E34" s="29" t="s">
        <v>32</v>
      </c>
      <c r="F34" s="29" t="s">
        <v>31</v>
      </c>
      <c r="G34" s="29" t="s">
        <v>30</v>
      </c>
      <c r="H34" s="29" t="s">
        <v>29</v>
      </c>
      <c r="I34" s="28" t="s">
        <v>28</v>
      </c>
    </row>
    <row r="35" spans="3:12" ht="27" customHeight="1" thickBot="1" x14ac:dyDescent="0.25">
      <c r="C35" s="27" t="s">
        <v>27</v>
      </c>
      <c r="D35" s="26">
        <v>157120.59999999998</v>
      </c>
      <c r="E35" s="16">
        <v>763334.4</v>
      </c>
      <c r="F35" s="16">
        <f>750789.1-12014.76</f>
        <v>738774.34</v>
      </c>
      <c r="G35" s="16">
        <f>+E35</f>
        <v>763334.4</v>
      </c>
      <c r="H35" s="16">
        <f t="shared" ref="H35:H44" si="0">+D35+E35-F35</f>
        <v>181680.66000000003</v>
      </c>
      <c r="I35" s="47" t="s">
        <v>26</v>
      </c>
      <c r="J35" s="22">
        <f>104050.56+1.55-2.76+20.9-37.76+1483.17+114.82+4188.66+934</f>
        <v>110753.14000000001</v>
      </c>
      <c r="K35" s="25">
        <f>+J35-H35</f>
        <v>-70927.520000000019</v>
      </c>
      <c r="L35" s="25">
        <f>73824.18+20.64-26.02+88.39-111.56+2.19-2.76+29.92-37.76-D35</f>
        <v>-83333.379999999976</v>
      </c>
    </row>
    <row r="36" spans="3:12" ht="14.25" customHeight="1" thickBot="1" x14ac:dyDescent="0.25">
      <c r="C36" s="14" t="s">
        <v>25</v>
      </c>
      <c r="D36" s="20">
        <v>32615.429999999964</v>
      </c>
      <c r="E36" s="23">
        <v>161371.92000000001</v>
      </c>
      <c r="F36" s="23">
        <f>158730.44-2119.25</f>
        <v>156611.19</v>
      </c>
      <c r="G36" s="16">
        <v>1036638.04</v>
      </c>
      <c r="H36" s="16">
        <f t="shared" si="0"/>
        <v>37376.159999999974</v>
      </c>
      <c r="I36" s="48"/>
    </row>
    <row r="37" spans="3:12" ht="13.5" customHeight="1" thickBot="1" x14ac:dyDescent="0.25">
      <c r="C37" s="21" t="s">
        <v>24</v>
      </c>
      <c r="D37" s="24">
        <v>1910.3900000000294</v>
      </c>
      <c r="E37" s="23"/>
      <c r="F37" s="23">
        <v>329.59</v>
      </c>
      <c r="G37" s="16"/>
      <c r="H37" s="16">
        <f t="shared" si="0"/>
        <v>1580.8000000000295</v>
      </c>
      <c r="I37" s="19"/>
    </row>
    <row r="38" spans="3:12" ht="12.75" customHeight="1" thickBot="1" x14ac:dyDescent="0.25">
      <c r="C38" s="14" t="s">
        <v>23</v>
      </c>
      <c r="D38" s="20">
        <v>18368.130000000005</v>
      </c>
      <c r="E38" s="23">
        <v>86668.56</v>
      </c>
      <c r="F38" s="23">
        <f>85389.83-2041.59</f>
        <v>83348.240000000005</v>
      </c>
      <c r="G38" s="16">
        <v>38553.46</v>
      </c>
      <c r="H38" s="16">
        <f t="shared" si="0"/>
        <v>21688.449999999997</v>
      </c>
      <c r="I38" s="19" t="s">
        <v>22</v>
      </c>
    </row>
    <row r="39" spans="3:12" ht="26.25" customHeight="1" thickBot="1" x14ac:dyDescent="0.25">
      <c r="C39" s="14" t="s">
        <v>21</v>
      </c>
      <c r="D39" s="20">
        <v>18932.629999999976</v>
      </c>
      <c r="E39" s="23"/>
      <c r="F39" s="23">
        <f>2577.6-1399.98</f>
        <v>1177.6199999999999</v>
      </c>
      <c r="G39" s="16"/>
      <c r="H39" s="16">
        <f t="shared" si="0"/>
        <v>17755.009999999977</v>
      </c>
      <c r="I39" s="15" t="s">
        <v>20</v>
      </c>
      <c r="J39" s="1">
        <f>11310.57+4463.55</f>
        <v>15774.119999999999</v>
      </c>
      <c r="K39" s="1">
        <f>14400.01+4862.63+3326.34</f>
        <v>22588.98</v>
      </c>
    </row>
    <row r="40" spans="3:12" ht="32.25" customHeight="1" thickBot="1" x14ac:dyDescent="0.25">
      <c r="C40" s="14" t="s">
        <v>19</v>
      </c>
      <c r="D40" s="20">
        <v>1883.3499999999995</v>
      </c>
      <c r="E40" s="17">
        <v>9068.16</v>
      </c>
      <c r="F40" s="17">
        <f>8932.69-144.76</f>
        <v>8787.93</v>
      </c>
      <c r="G40" s="16">
        <v>4771.2</v>
      </c>
      <c r="H40" s="16">
        <f t="shared" si="0"/>
        <v>2163.5799999999981</v>
      </c>
      <c r="I40" s="15" t="s">
        <v>18</v>
      </c>
    </row>
    <row r="41" spans="3:12" ht="13.5" customHeight="1" thickBot="1" x14ac:dyDescent="0.25">
      <c r="C41" s="21" t="s">
        <v>17</v>
      </c>
      <c r="D41" s="20">
        <v>9844.9900000000071</v>
      </c>
      <c r="E41" s="17">
        <v>-467.65</v>
      </c>
      <c r="F41" s="17">
        <f>581.2-1875.54</f>
        <v>-1294.3399999999999</v>
      </c>
      <c r="G41" s="16"/>
      <c r="H41" s="16">
        <f t="shared" si="0"/>
        <v>10671.680000000008</v>
      </c>
      <c r="I41" s="19"/>
      <c r="J41" s="22">
        <f>16153.59-232.89</f>
        <v>15920.7</v>
      </c>
    </row>
    <row r="42" spans="3:12" ht="13.5" customHeight="1" thickBot="1" x14ac:dyDescent="0.25">
      <c r="C42" s="21" t="s">
        <v>16</v>
      </c>
      <c r="D42" s="20">
        <v>0</v>
      </c>
      <c r="E42" s="17">
        <v>-480.84</v>
      </c>
      <c r="F42" s="17">
        <v>-4005.93</v>
      </c>
      <c r="G42" s="16"/>
      <c r="H42" s="16">
        <f t="shared" si="0"/>
        <v>3525.0899999999997</v>
      </c>
      <c r="I42" s="19"/>
      <c r="J42" s="1">
        <f>1109.81+549.56</f>
        <v>1659.37</v>
      </c>
      <c r="K42" s="1">
        <f>4033.04+8130.52</f>
        <v>12163.560000000001</v>
      </c>
    </row>
    <row r="43" spans="3:12" ht="13.5" customHeight="1" thickBot="1" x14ac:dyDescent="0.25">
      <c r="C43" s="21" t="s">
        <v>15</v>
      </c>
      <c r="D43" s="20">
        <v>11699.279999999992</v>
      </c>
      <c r="E43" s="17">
        <f>42046.23+12007.04</f>
        <v>54053.270000000004</v>
      </c>
      <c r="F43" s="17">
        <f>41152.17+0.93+0.07+11994.62-1319.48</f>
        <v>51828.31</v>
      </c>
      <c r="G43" s="16">
        <f>+E43</f>
        <v>54053.270000000004</v>
      </c>
      <c r="H43" s="16">
        <f t="shared" si="0"/>
        <v>13924.239999999991</v>
      </c>
      <c r="I43" s="19" t="s">
        <v>14</v>
      </c>
    </row>
    <row r="44" spans="3:12" ht="13.5" customHeight="1" thickBot="1" x14ac:dyDescent="0.25">
      <c r="C44" s="14" t="s">
        <v>13</v>
      </c>
      <c r="D44" s="18">
        <v>15073.359999999986</v>
      </c>
      <c r="E44" s="17">
        <v>73251.240000000005</v>
      </c>
      <c r="F44" s="17">
        <f>72070.36-1163.58</f>
        <v>70906.78</v>
      </c>
      <c r="G44" s="16">
        <v>45115.32</v>
      </c>
      <c r="H44" s="16">
        <f t="shared" si="0"/>
        <v>17417.819999999992</v>
      </c>
      <c r="I44" s="15" t="s">
        <v>12</v>
      </c>
    </row>
    <row r="45" spans="3:12" s="11" customFormat="1" ht="13.5" customHeight="1" thickBot="1" x14ac:dyDescent="0.25">
      <c r="C45" s="14" t="s">
        <v>11</v>
      </c>
      <c r="D45" s="13">
        <f>SUM(D35:D44)</f>
        <v>267448.15999999997</v>
      </c>
      <c r="E45" s="13">
        <f>SUM(E35:E44)</f>
        <v>1146799.06</v>
      </c>
      <c r="F45" s="13">
        <f>SUM(F35:F44)</f>
        <v>1106463.73</v>
      </c>
      <c r="G45" s="13">
        <f>SUM(G35:G44)</f>
        <v>1942465.69</v>
      </c>
      <c r="H45" s="13">
        <f>SUM(H35:H44)</f>
        <v>307783.49</v>
      </c>
      <c r="I45" s="12"/>
    </row>
    <row r="46" spans="3:12" ht="13.5" customHeight="1" thickBot="1" x14ac:dyDescent="0.25">
      <c r="C46" s="42" t="s">
        <v>10</v>
      </c>
      <c r="D46" s="42"/>
      <c r="E46" s="42"/>
      <c r="F46" s="42"/>
      <c r="G46" s="42"/>
      <c r="H46" s="42"/>
      <c r="I46" s="42"/>
    </row>
    <row r="47" spans="3:12" ht="39" customHeight="1" thickBot="1" x14ac:dyDescent="0.25">
      <c r="C47" s="9" t="s">
        <v>9</v>
      </c>
      <c r="D47" s="43" t="s">
        <v>8</v>
      </c>
      <c r="E47" s="43"/>
      <c r="F47" s="43"/>
      <c r="G47" s="43"/>
      <c r="H47" s="43"/>
      <c r="I47" s="10" t="s">
        <v>7</v>
      </c>
    </row>
    <row r="48" spans="3:12" ht="39" customHeight="1" thickBot="1" x14ac:dyDescent="0.25">
      <c r="C48" s="9" t="s">
        <v>6</v>
      </c>
      <c r="D48" s="44" t="s">
        <v>5</v>
      </c>
      <c r="E48" s="45"/>
      <c r="F48" s="45"/>
      <c r="G48" s="45"/>
      <c r="H48" s="46"/>
      <c r="I48" s="8" t="s">
        <v>4</v>
      </c>
    </row>
    <row r="49" spans="3:8" ht="18.75" customHeight="1" x14ac:dyDescent="0.3">
      <c r="C49" s="7" t="s">
        <v>3</v>
      </c>
      <c r="D49" s="7"/>
      <c r="E49" s="7"/>
      <c r="F49" s="7"/>
      <c r="G49" s="7"/>
      <c r="H49" s="6">
        <f>+H32+H45</f>
        <v>510594.58</v>
      </c>
    </row>
    <row r="50" spans="3:8" ht="16.5" hidden="1" customHeight="1" x14ac:dyDescent="0.25">
      <c r="C50" s="5" t="s">
        <v>2</v>
      </c>
      <c r="D50" s="5"/>
    </row>
    <row r="51" spans="3:8" ht="12.75" hidden="1" customHeight="1" x14ac:dyDescent="0.2">
      <c r="C51" s="4" t="s">
        <v>1</v>
      </c>
    </row>
    <row r="52" spans="3:8" ht="12.75" customHeight="1" x14ac:dyDescent="0.2"/>
    <row r="53" spans="3:8" x14ac:dyDescent="0.2">
      <c r="D53" s="3"/>
      <c r="E53" s="3"/>
      <c r="F53" s="3"/>
    </row>
    <row r="54" spans="3:8" hidden="1" x14ac:dyDescent="0.2">
      <c r="D54" s="3"/>
      <c r="H54" s="2">
        <f>15.5+10443.85+1.15+2723.76+29529.65+134947.99+13135.38+16038.24+1639.19+4833.5+1786.35+26955.3+2083.61+15122.68</f>
        <v>259256.14999999997</v>
      </c>
    </row>
    <row r="55" spans="3:8" x14ac:dyDescent="0.2">
      <c r="C55" s="2" t="s">
        <v>0</v>
      </c>
      <c r="E55" s="3">
        <f>+E45+E32+5580+21915+55529.5</f>
        <v>1265517.99</v>
      </c>
      <c r="F55" s="3"/>
      <c r="G55" s="3">
        <f>+G45+G32</f>
        <v>1978160.1199999999</v>
      </c>
      <c r="H55" s="3"/>
    </row>
  </sheetData>
  <mergeCells count="11">
    <mergeCell ref="C21:I21"/>
    <mergeCell ref="C22:I22"/>
    <mergeCell ref="C33:I33"/>
    <mergeCell ref="C26:I26"/>
    <mergeCell ref="C24:I24"/>
    <mergeCell ref="C23:I23"/>
    <mergeCell ref="I27:I31"/>
    <mergeCell ref="C46:I46"/>
    <mergeCell ref="D47:H47"/>
    <mergeCell ref="D48:H48"/>
    <mergeCell ref="I35:I3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opLeftCell="A16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6" customWidth="1"/>
    <col min="2" max="2" width="12.42578125" style="56" customWidth="1"/>
    <col min="3" max="3" width="13.28515625" style="56" hidden="1" customWidth="1"/>
    <col min="4" max="4" width="12.140625" style="56" customWidth="1"/>
    <col min="5" max="5" width="13.5703125" style="56" customWidth="1"/>
    <col min="6" max="6" width="13.28515625" style="56" customWidth="1"/>
    <col min="7" max="7" width="14.28515625" style="56" customWidth="1"/>
    <col min="8" max="8" width="15.140625" style="56" customWidth="1"/>
    <col min="9" max="9" width="14.28515625" style="56" customWidth="1"/>
    <col min="10" max="16384" width="9.140625" style="56"/>
  </cols>
  <sheetData>
    <row r="13" spans="1:9" x14ac:dyDescent="0.25">
      <c r="A13" s="67" t="s">
        <v>71</v>
      </c>
      <c r="B13" s="67"/>
      <c r="C13" s="67"/>
      <c r="D13" s="67"/>
      <c r="E13" s="67"/>
      <c r="F13" s="67"/>
      <c r="G13" s="67"/>
      <c r="H13" s="67"/>
      <c r="I13" s="67"/>
    </row>
    <row r="14" spans="1:9" x14ac:dyDescent="0.25">
      <c r="A14" s="67" t="s">
        <v>70</v>
      </c>
      <c r="B14" s="67"/>
      <c r="C14" s="67"/>
      <c r="D14" s="67"/>
      <c r="E14" s="67"/>
      <c r="F14" s="67"/>
      <c r="G14" s="67"/>
      <c r="H14" s="67"/>
      <c r="I14" s="67"/>
    </row>
    <row r="15" spans="1:9" x14ac:dyDescent="0.25">
      <c r="A15" s="67" t="s">
        <v>69</v>
      </c>
      <c r="B15" s="67"/>
      <c r="C15" s="67"/>
      <c r="D15" s="67"/>
      <c r="E15" s="67"/>
      <c r="F15" s="67"/>
      <c r="G15" s="67"/>
      <c r="H15" s="67"/>
      <c r="I15" s="67"/>
    </row>
    <row r="16" spans="1:9" ht="60" x14ac:dyDescent="0.25">
      <c r="A16" s="65" t="s">
        <v>68</v>
      </c>
      <c r="B16" s="65" t="s">
        <v>67</v>
      </c>
      <c r="C16" s="65" t="s">
        <v>66</v>
      </c>
      <c r="D16" s="65" t="s">
        <v>65</v>
      </c>
      <c r="E16" s="65" t="s">
        <v>64</v>
      </c>
      <c r="F16" s="66" t="s">
        <v>63</v>
      </c>
      <c r="G16" s="66" t="s">
        <v>62</v>
      </c>
      <c r="H16" s="65" t="s">
        <v>61</v>
      </c>
      <c r="I16" s="65" t="s">
        <v>60</v>
      </c>
    </row>
    <row r="17" spans="1:9" x14ac:dyDescent="0.25">
      <c r="A17" s="64" t="s">
        <v>59</v>
      </c>
      <c r="B17" s="62">
        <v>-247.74950000000001</v>
      </c>
      <c r="C17" s="63"/>
      <c r="D17" s="63">
        <v>161.37191999999999</v>
      </c>
      <c r="E17" s="62">
        <v>156.61118999999999</v>
      </c>
      <c r="F17" s="62">
        <v>77.444500000000005</v>
      </c>
      <c r="G17" s="61">
        <v>1036.63804</v>
      </c>
      <c r="H17" s="60">
        <v>37.376159999999999</v>
      </c>
      <c r="I17" s="60">
        <f>B17+D17+F17-G17</f>
        <v>-1045.5711200000001</v>
      </c>
    </row>
    <row r="19" spans="1:9" x14ac:dyDescent="0.25">
      <c r="A19" s="56" t="s">
        <v>58</v>
      </c>
    </row>
    <row r="20" spans="1:9" x14ac:dyDescent="0.25">
      <c r="A20" s="59" t="s">
        <v>57</v>
      </c>
      <c r="B20" s="58"/>
      <c r="C20" s="58"/>
      <c r="D20" s="58"/>
      <c r="E20" s="58"/>
    </row>
    <row r="21" spans="1:9" x14ac:dyDescent="0.25">
      <c r="A21" s="59" t="s">
        <v>56</v>
      </c>
      <c r="B21" s="58"/>
      <c r="C21" s="58"/>
      <c r="D21" s="58"/>
      <c r="E21" s="58"/>
    </row>
    <row r="22" spans="1:9" x14ac:dyDescent="0.25">
      <c r="A22" s="59" t="s">
        <v>55</v>
      </c>
      <c r="B22" s="58"/>
      <c r="C22" s="58"/>
      <c r="D22" s="58"/>
      <c r="E22" s="58"/>
    </row>
    <row r="23" spans="1:9" x14ac:dyDescent="0.25">
      <c r="A23" s="58" t="s">
        <v>54</v>
      </c>
      <c r="B23" s="58"/>
      <c r="C23" s="58"/>
      <c r="D23" s="58"/>
      <c r="E23" s="58"/>
    </row>
    <row r="24" spans="1:9" x14ac:dyDescent="0.25">
      <c r="A24" s="58" t="s">
        <v>53</v>
      </c>
      <c r="B24" s="58"/>
      <c r="C24" s="58"/>
      <c r="D24" s="58"/>
      <c r="E24" s="58"/>
    </row>
    <row r="25" spans="1:9" x14ac:dyDescent="0.25">
      <c r="A25" s="56" t="s">
        <v>52</v>
      </c>
    </row>
    <row r="26" spans="1:9" x14ac:dyDescent="0.25">
      <c r="A26" s="57" t="s">
        <v>51</v>
      </c>
    </row>
    <row r="27" spans="1:9" x14ac:dyDescent="0.25">
      <c r="A27" s="56" t="s">
        <v>50</v>
      </c>
    </row>
    <row r="28" spans="1:9" x14ac:dyDescent="0.25">
      <c r="A28" s="56" t="s">
        <v>49</v>
      </c>
    </row>
    <row r="29" spans="1:9" x14ac:dyDescent="0.25">
      <c r="A29" s="56" t="s">
        <v>48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Ларина8</vt:lpstr>
      <vt:lpstr>Ларина 8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2021-03-24T07:17:12Z</dcterms:created>
  <dcterms:modified xsi:type="dcterms:W3CDTF">2021-03-24T08:46:07Z</dcterms:modified>
</cp:coreProperties>
</file>