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20\Отчет год\"/>
    </mc:Choice>
  </mc:AlternateContent>
  <bookViews>
    <workbookView xWindow="0" yWindow="0" windowWidth="19200" windowHeight="12180"/>
  </bookViews>
  <sheets>
    <sheet name="Молодежная8 1" sheetId="1" r:id="rId1"/>
    <sheet name="Молодежная 8 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F25" i="1" l="1"/>
  <c r="H25" i="1"/>
  <c r="K25" i="1"/>
  <c r="F26" i="1"/>
  <c r="H26" i="1" s="1"/>
  <c r="H30" i="1" s="1"/>
  <c r="K26" i="1"/>
  <c r="F27" i="1"/>
  <c r="H27" i="1"/>
  <c r="K27" i="1"/>
  <c r="F28" i="1"/>
  <c r="H28" i="1" s="1"/>
  <c r="K28" i="1"/>
  <c r="E29" i="1"/>
  <c r="F29" i="1"/>
  <c r="G29" i="1"/>
  <c r="H29" i="1"/>
  <c r="K29" i="1"/>
  <c r="D30" i="1"/>
  <c r="E30" i="1"/>
  <c r="F30" i="1"/>
  <c r="G30" i="1"/>
  <c r="F33" i="1"/>
  <c r="G33" i="1"/>
  <c r="G43" i="1" s="1"/>
  <c r="G53" i="1" s="1"/>
  <c r="H33" i="1"/>
  <c r="J33" i="1"/>
  <c r="K33" i="1"/>
  <c r="F34" i="1"/>
  <c r="H34" i="1" s="1"/>
  <c r="F35" i="1"/>
  <c r="H35" i="1" s="1"/>
  <c r="F36" i="1"/>
  <c r="H36" i="1" s="1"/>
  <c r="F37" i="1"/>
  <c r="H37" i="1" s="1"/>
  <c r="J37" i="1"/>
  <c r="K37" i="1"/>
  <c r="F38" i="1"/>
  <c r="H38" i="1" s="1"/>
  <c r="G39" i="1"/>
  <c r="H39" i="1"/>
  <c r="F40" i="1"/>
  <c r="H40" i="1" s="1"/>
  <c r="J40" i="1"/>
  <c r="K40" i="1"/>
  <c r="E41" i="1"/>
  <c r="H41" i="1" s="1"/>
  <c r="F41" i="1"/>
  <c r="G41" i="1"/>
  <c r="F42" i="1"/>
  <c r="H42" i="1" s="1"/>
  <c r="D43" i="1"/>
  <c r="F43" i="1"/>
  <c r="H52" i="1"/>
  <c r="H43" i="1" l="1"/>
  <c r="H47" i="1" s="1"/>
  <c r="E43" i="1"/>
  <c r="E53" i="1" s="1"/>
</calcChain>
</file>

<file path=xl/sharedStrings.xml><?xml version="1.0" encoding="utf-8"?>
<sst xmlns="http://schemas.openxmlformats.org/spreadsheetml/2006/main" count="81" uniqueCount="74">
  <si>
    <t>ИТОГО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</si>
  <si>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</si>
  <si>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</si>
  <si>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01.01.2021г.</t>
  </si>
  <si>
    <t>ООО "ЭкспортГрупп"</t>
  </si>
  <si>
    <t xml:space="preserve">Поступило за реализацию демонтированного лифтового оборудования от ООО "ЭкспортГрупп" 71100,00 руб. </t>
  </si>
  <si>
    <t>реализация демонтированного лифтового оборудования</t>
  </si>
  <si>
    <t>ООО "ГМК", ООО "Икс-Трим", АО "Эр-телеком холдинг", ООО "СкайНэт"</t>
  </si>
  <si>
    <t xml:space="preserve">Поступило за размещение интернет оборудования 21915,00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</si>
  <si>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</si>
  <si>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</si>
  <si>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</si>
  <si>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</si>
  <si>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</si>
  <si>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</si>
  <si>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</si>
  <si>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</si>
  <si>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</si>
  <si>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</si>
  <si>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</si>
  <si>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</si>
  <si>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</si>
  <si>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</si>
  <si>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</si>
  <si>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</si>
  <si>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</si>
  <si>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Н/2008-17 от 01.05.2008г.</t>
  </si>
  <si>
    <t>Упр. и сод.общего им-ва</t>
  </si>
  <si>
    <t>Наименование подрядчика</t>
  </si>
  <si>
    <t>Задолженность населения на 01.01.2021г. (руб.)</t>
  </si>
  <si>
    <t>Перечислено поставщику услуг в 2020г. (руб.)</t>
  </si>
  <si>
    <t>Поступило в счет оплаты в 2020г. (руб.)</t>
  </si>
  <si>
    <t>Начислено населению за 2020г. (руб.)</t>
  </si>
  <si>
    <t>Задолженность населения на 01.01.2020г.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</si>
  <si>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</si>
  <si>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</si>
  <si>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</si>
  <si>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</si>
  <si>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</si>
  <si>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</si>
  <si>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</si>
  <si>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</si>
  <si>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</si>
  <si>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</si>
  <si>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8/1  по ул. Молодежная  с 01.01.2020г. по 31.12.2020г.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</si>
  <si>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</si>
  <si>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</si>
  <si>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</si>
  <si>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Установка табличек в кабине лифта - 1.72 т.р.</t>
  </si>
  <si>
    <t>Декоративная зашивка ливневой канализации и замена кабель-каналов в подъездах - 84.66т.р.</t>
  </si>
  <si>
    <t>Замена примыканий на лифтовых шахтах - 98.88 т.р.</t>
  </si>
  <si>
    <t>Герметизация швов - 36.40 т.р.</t>
  </si>
  <si>
    <t>Работы по ремонту подъезда -246.93 т.р.</t>
  </si>
  <si>
    <t>Расходный материал - 1.11 т.р.</t>
  </si>
  <si>
    <t>Производство работ по неисправности в системе освещения общедомовых помещений - 5.55 т.р.</t>
  </si>
  <si>
    <t>замена замков в помещениях общего пользования - 0.35 т.р.</t>
  </si>
  <si>
    <t>Замена разбитых стекол окон, дверей, ремонт поручней, стен в подъезде,</t>
  </si>
  <si>
    <t>Ремонт систем ГВС, ХВС, ЦО - 0.74т.р.</t>
  </si>
  <si>
    <t>элементов многоквартирного дома(отмостки, кровли, продухи, вентиляция) - 11.35 т.р.</t>
  </si>
  <si>
    <t>Работы по содержанию и техническому обслуживанию конструктивных</t>
  </si>
  <si>
    <r>
      <t>Затраты по статье "текущий ремонт" составили 487.69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</si>
  <si>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</si>
  <si>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</si>
  <si>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01.01.2021г.,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</si>
  <si>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</si>
  <si>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</si>
  <si>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</si>
  <si>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</si>
  <si>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</si>
  <si>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01.01.2020г., тыс.руб.</t>
  </si>
  <si>
    <t>№                             п/п</t>
  </si>
  <si>
    <t>№ 8/1  по ул. Молодежная с 01.01.2020г. по 31.12.2020.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</si>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</sst>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0" xfId="0" applyFont="1" applyFill="1"/>
    <xf numFmtId="0" fontId="8" fillId="0" borderId="6" xfId="0" applyFont="1" applyFill="1" applyBorder="1" applyAlignment="1">
      <alignment horizontal="center" vertical="top" wrapText="1"/>
    </xf>
    <xf numFmtId="4" fontId="8" fillId="0" borderId="6" xfId="0" applyNumberFormat="1" applyFont="1" applyFill="1" applyBorder="1" applyAlignment="1">
      <alignment vertical="top" wrapText="1"/>
    </xf>
    <xf numFmtId="0" fontId="8" fillId="0" borderId="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vertical="top" wrapText="1"/>
    </xf>
    <xf numFmtId="4" fontId="9" fillId="0" borderId="6" xfId="0" applyNumberFormat="1" applyFont="1" applyFill="1" applyBorder="1" applyAlignment="1">
      <alignment vertical="top" wrapText="1"/>
    </xf>
    <xf numFmtId="4" fontId="3" fillId="0" borderId="6" xfId="0" applyNumberFormat="1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right" vertical="top" wrapText="1"/>
    </xf>
    <xf numFmtId="0" fontId="10" fillId="0" borderId="6" xfId="0" applyFont="1" applyFill="1" applyBorder="1" applyAlignment="1">
      <alignment horizontal="center" vertical="top" wrapText="1"/>
    </xf>
    <xf numFmtId="4" fontId="3" fillId="0" borderId="6" xfId="0" applyNumberFormat="1" applyFont="1" applyFill="1" applyBorder="1" applyAlignment="1">
      <alignment horizontal="right" vertical="top" wrapText="1"/>
    </xf>
    <xf numFmtId="0" fontId="11" fillId="0" borderId="7" xfId="0" applyFont="1" applyFill="1" applyBorder="1" applyAlignment="1">
      <alignment horizontal="center" vertical="top" wrapText="1"/>
    </xf>
    <xf numFmtId="4" fontId="4" fillId="0" borderId="6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8" xfId="0" applyNumberFormat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6" fillId="0" borderId="0" xfId="0" applyFont="1" applyFill="1" applyBorder="1"/>
    <xf numFmtId="0" fontId="8" fillId="0" borderId="0" xfId="0" applyFont="1" applyFill="1" applyAlignment="1">
      <alignment horizontal="center"/>
    </xf>
    <xf numFmtId="0" fontId="16" fillId="0" borderId="8" xfId="0" applyFont="1" applyFill="1" applyBorder="1"/>
    <xf numFmtId="0" fontId="16" fillId="0" borderId="10" xfId="0" applyFont="1" applyFill="1" applyBorder="1"/>
    <xf numFmtId="0" fontId="8" fillId="0" borderId="1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6" fillId="0" borderId="0" xfId="0" applyFont="1" applyFill="1"/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/>
    </xf>
    <xf numFmtId="0" fontId="1" fillId="0" borderId="0" xfId="1"/>
    <xf numFmtId="0" fontId="18" fillId="0" borderId="0" xfId="1" applyFont="1"/>
    <xf numFmtId="0" fontId="18" fillId="2" borderId="0" xfId="1" applyFont="1" applyFill="1"/>
    <xf numFmtId="0" fontId="18" fillId="2" borderId="0" xfId="1" applyFont="1" applyFill="1" applyBorder="1"/>
    <xf numFmtId="0" fontId="1" fillId="2" borderId="0" xfId="1" applyFill="1"/>
    <xf numFmtId="2" fontId="17" fillId="0" borderId="3" xfId="1" applyNumberFormat="1" applyFont="1" applyFill="1" applyBorder="1" applyAlignment="1">
      <alignment horizontal="center" vertical="center"/>
    </xf>
    <xf numFmtId="2" fontId="17" fillId="3" borderId="3" xfId="1" applyNumberFormat="1" applyFont="1" applyFill="1" applyBorder="1" applyAlignment="1">
      <alignment horizontal="center" vertical="center"/>
    </xf>
    <xf numFmtId="2" fontId="17" fillId="4" borderId="3" xfId="1" applyNumberFormat="1" applyFont="1" applyFill="1" applyBorder="1" applyAlignment="1">
      <alignment horizontal="center" vertical="center"/>
    </xf>
    <xf numFmtId="2" fontId="17" fillId="2" borderId="3" xfId="1" applyNumberFormat="1" applyFont="1" applyFill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C21" zoomScaleNormal="100" workbookViewId="0">
      <selection activeCell="G43" sqref="G43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5703125" style="2" customWidth="1"/>
    <col min="4" max="4" width="13.57031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140625" style="2" customWidth="1"/>
    <col min="9" max="9" width="26.140625" style="2" customWidth="1"/>
    <col min="10" max="10" width="10.140625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7"/>
      <c r="D1" s="37"/>
      <c r="E1" s="37"/>
      <c r="F1" s="37"/>
      <c r="G1" s="37"/>
      <c r="H1" s="37"/>
      <c r="I1" s="37"/>
    </row>
    <row r="2" spans="3:9" ht="13.5" hidden="1" customHeight="1" thickBot="1" x14ac:dyDescent="0.25">
      <c r="C2" s="37"/>
      <c r="D2" s="37"/>
      <c r="E2" s="37" t="s">
        <v>47</v>
      </c>
      <c r="F2" s="37"/>
      <c r="G2" s="37"/>
      <c r="H2" s="37"/>
      <c r="I2" s="37"/>
    </row>
    <row r="3" spans="3:9" ht="13.5" hidden="1" customHeight="1" thickBot="1" x14ac:dyDescent="0.25">
      <c r="C3" s="36"/>
      <c r="D3" s="35"/>
      <c r="E3" s="34"/>
      <c r="F3" s="34"/>
      <c r="G3" s="34"/>
      <c r="H3" s="34"/>
      <c r="I3" s="33"/>
    </row>
    <row r="4" spans="3:9" ht="12.75" hidden="1" customHeight="1" x14ac:dyDescent="0.2">
      <c r="C4" s="32"/>
      <c r="D4" s="32"/>
      <c r="E4" s="31"/>
      <c r="F4" s="31"/>
      <c r="G4" s="31"/>
      <c r="H4" s="31"/>
      <c r="I4" s="31"/>
    </row>
    <row r="5" spans="3:9" ht="12.75" customHeight="1" x14ac:dyDescent="0.2">
      <c r="C5" s="32"/>
      <c r="D5" s="32"/>
      <c r="E5" s="31"/>
      <c r="F5" s="31"/>
      <c r="G5" s="31"/>
      <c r="H5" s="31"/>
      <c r="I5" s="31"/>
    </row>
    <row r="6" spans="3:9" ht="12.75" customHeight="1" x14ac:dyDescent="0.2">
      <c r="C6" s="32"/>
      <c r="D6" s="32"/>
      <c r="E6" s="31"/>
      <c r="F6" s="31"/>
      <c r="G6" s="31"/>
      <c r="H6" s="31"/>
      <c r="I6" s="31"/>
    </row>
    <row r="7" spans="3:9" ht="12.75" customHeight="1" x14ac:dyDescent="0.2">
      <c r="C7" s="32"/>
      <c r="D7" s="32"/>
      <c r="E7" s="31"/>
      <c r="F7" s="31"/>
      <c r="G7" s="31"/>
      <c r="H7" s="31"/>
      <c r="I7" s="31"/>
    </row>
    <row r="8" spans="3:9" ht="12.75" customHeight="1" x14ac:dyDescent="0.2">
      <c r="C8" s="32"/>
      <c r="D8" s="32"/>
      <c r="E8" s="31"/>
      <c r="F8" s="31"/>
      <c r="G8" s="31"/>
      <c r="H8" s="31"/>
      <c r="I8" s="31"/>
    </row>
    <row r="9" spans="3:9" ht="12.75" customHeight="1" x14ac:dyDescent="0.2">
      <c r="C9" s="32"/>
      <c r="D9" s="32"/>
      <c r="E9" s="31"/>
      <c r="F9" s="31"/>
      <c r="G9" s="31"/>
      <c r="H9" s="31"/>
      <c r="I9" s="31"/>
    </row>
    <row r="10" spans="3:9" ht="12.75" customHeight="1" x14ac:dyDescent="0.2">
      <c r="C10" s="32"/>
      <c r="D10" s="32"/>
      <c r="E10" s="31"/>
      <c r="F10" s="31"/>
      <c r="G10" s="31"/>
      <c r="H10" s="31"/>
      <c r="I10" s="31"/>
    </row>
    <row r="11" spans="3:9" ht="12.75" customHeight="1" x14ac:dyDescent="0.2">
      <c r="C11" s="32"/>
      <c r="D11" s="32"/>
      <c r="E11" s="31"/>
      <c r="F11" s="31"/>
      <c r="G11" s="31"/>
      <c r="H11" s="31"/>
      <c r="I11" s="31"/>
    </row>
    <row r="12" spans="3:9" ht="12.75" customHeight="1" x14ac:dyDescent="0.2">
      <c r="C12" s="32"/>
      <c r="D12" s="32"/>
      <c r="E12" s="31"/>
      <c r="F12" s="31"/>
      <c r="G12" s="31"/>
      <c r="H12" s="31"/>
      <c r="I12" s="31"/>
    </row>
    <row r="13" spans="3:9" ht="12.75" customHeight="1" x14ac:dyDescent="0.2">
      <c r="C13" s="32"/>
      <c r="D13" s="32"/>
      <c r="E13" s="31"/>
      <c r="F13" s="31"/>
      <c r="G13" s="31"/>
      <c r="H13" s="31"/>
      <c r="I13" s="31"/>
    </row>
    <row r="14" spans="3:9" ht="12.75" customHeight="1" x14ac:dyDescent="0.2">
      <c r="C14" s="32"/>
      <c r="D14" s="32"/>
      <c r="E14" s="31"/>
      <c r="F14" s="31"/>
      <c r="G14" s="31"/>
      <c r="H14" s="31"/>
      <c r="I14" s="31"/>
    </row>
    <row r="15" spans="3:9" ht="12.75" customHeight="1" x14ac:dyDescent="0.2">
      <c r="C15" s="32"/>
      <c r="D15" s="32"/>
      <c r="E15" s="31"/>
      <c r="F15" s="31"/>
      <c r="G15" s="31"/>
      <c r="H15" s="31"/>
      <c r="I15" s="31"/>
    </row>
    <row r="16" spans="3:9" ht="12.75" customHeight="1" x14ac:dyDescent="0.2">
      <c r="C16" s="32"/>
      <c r="D16" s="32"/>
      <c r="E16" s="31"/>
      <c r="F16" s="31"/>
      <c r="G16" s="31"/>
      <c r="H16" s="31"/>
      <c r="I16" s="31"/>
    </row>
    <row r="17" spans="3:11" ht="12.75" customHeight="1" x14ac:dyDescent="0.2">
      <c r="C17" s="32"/>
      <c r="D17" s="32"/>
      <c r="E17" s="31"/>
      <c r="F17" s="31"/>
      <c r="G17" s="31"/>
      <c r="H17" s="31"/>
      <c r="I17" s="31"/>
    </row>
    <row r="18" spans="3:11" ht="12.75" customHeight="1" x14ac:dyDescent="0.2">
      <c r="C18" s="32"/>
      <c r="D18" s="32"/>
      <c r="E18" s="31"/>
      <c r="F18" s="31"/>
      <c r="G18" s="31"/>
      <c r="H18" s="31"/>
      <c r="I18" s="31"/>
    </row>
    <row r="19" spans="3:11" ht="14.25" x14ac:dyDescent="0.2">
      <c r="C19" s="46" t="s">
        <v>46</v>
      </c>
      <c r="D19" s="46"/>
      <c r="E19" s="46"/>
      <c r="F19" s="46"/>
      <c r="G19" s="46"/>
      <c r="H19" s="46"/>
      <c r="I19" s="46"/>
    </row>
    <row r="20" spans="3:11" x14ac:dyDescent="0.2">
      <c r="C20" s="47" t="s">
        <v>45</v>
      </c>
      <c r="D20" s="47"/>
      <c r="E20" s="47"/>
      <c r="F20" s="47"/>
      <c r="G20" s="47"/>
      <c r="H20" s="47"/>
      <c r="I20" s="47"/>
    </row>
    <row r="21" spans="3:11" x14ac:dyDescent="0.2">
      <c r="C21" s="47" t="s">
        <v>44</v>
      </c>
      <c r="D21" s="47"/>
      <c r="E21" s="47"/>
      <c r="F21" s="47"/>
      <c r="G21" s="47"/>
      <c r="H21" s="47"/>
      <c r="I21" s="47"/>
    </row>
    <row r="22" spans="3:11" ht="6" customHeight="1" thickBot="1" x14ac:dyDescent="0.25">
      <c r="C22" s="52"/>
      <c r="D22" s="52"/>
      <c r="E22" s="52"/>
      <c r="F22" s="52"/>
      <c r="G22" s="52"/>
      <c r="H22" s="52"/>
      <c r="I22" s="52"/>
    </row>
    <row r="23" spans="3:11" ht="54" customHeight="1" thickBot="1" x14ac:dyDescent="0.25">
      <c r="C23" s="26" t="s">
        <v>34</v>
      </c>
      <c r="D23" s="29" t="s">
        <v>33</v>
      </c>
      <c r="E23" s="28" t="s">
        <v>32</v>
      </c>
      <c r="F23" s="28" t="s">
        <v>31</v>
      </c>
      <c r="G23" s="28" t="s">
        <v>30</v>
      </c>
      <c r="H23" s="28" t="s">
        <v>29</v>
      </c>
      <c r="I23" s="29" t="s">
        <v>43</v>
      </c>
    </row>
    <row r="24" spans="3:11" ht="13.5" customHeight="1" thickBot="1" x14ac:dyDescent="0.25">
      <c r="C24" s="49" t="s">
        <v>42</v>
      </c>
      <c r="D24" s="50"/>
      <c r="E24" s="50"/>
      <c r="F24" s="50"/>
      <c r="G24" s="50"/>
      <c r="H24" s="50"/>
      <c r="I24" s="51"/>
    </row>
    <row r="25" spans="3:11" ht="13.5" customHeight="1" thickBot="1" x14ac:dyDescent="0.25">
      <c r="C25" s="14" t="s">
        <v>41</v>
      </c>
      <c r="D25" s="21">
        <v>267287.67999999953</v>
      </c>
      <c r="E25" s="17"/>
      <c r="F25" s="17">
        <f>6611.98+124.83</f>
        <v>6736.8099999999995</v>
      </c>
      <c r="G25" s="17"/>
      <c r="H25" s="17">
        <f>+D25+E25-F25</f>
        <v>260550.86999999953</v>
      </c>
      <c r="I25" s="38" t="s">
        <v>40</v>
      </c>
      <c r="K25" s="30">
        <f>280945.01+16349.1+68248.58+41864.31</f>
        <v>407407</v>
      </c>
    </row>
    <row r="26" spans="3:11" ht="13.5" customHeight="1" thickBot="1" x14ac:dyDescent="0.25">
      <c r="C26" s="14" t="s">
        <v>39</v>
      </c>
      <c r="D26" s="21">
        <v>99462.310000000056</v>
      </c>
      <c r="E26" s="18"/>
      <c r="F26" s="18">
        <f>384.55+2520.84+655.42+196.92</f>
        <v>3757.7300000000005</v>
      </c>
      <c r="G26" s="17"/>
      <c r="H26" s="17">
        <f>+D26+E26-F26</f>
        <v>95704.58000000006</v>
      </c>
      <c r="I26" s="39"/>
      <c r="K26" s="30">
        <f>79033.26-12125.4+8852.42-3.3+36176.27+8202.2</f>
        <v>120135.45</v>
      </c>
    </row>
    <row r="27" spans="3:11" ht="13.5" customHeight="1" thickBot="1" x14ac:dyDescent="0.25">
      <c r="C27" s="14" t="s">
        <v>38</v>
      </c>
      <c r="D27" s="21">
        <v>44697.369999999995</v>
      </c>
      <c r="E27" s="18"/>
      <c r="F27" s="18">
        <f>1372.48+113.62</f>
        <v>1486.1</v>
      </c>
      <c r="G27" s="17"/>
      <c r="H27" s="17">
        <f>+D27+E27-F27</f>
        <v>43211.27</v>
      </c>
      <c r="I27" s="39"/>
      <c r="K27" s="1">
        <f>4166.44+49759.25-1728.09+19442.24</f>
        <v>71639.840000000011</v>
      </c>
    </row>
    <row r="28" spans="3:11" ht="13.5" customHeight="1" thickBot="1" x14ac:dyDescent="0.25">
      <c r="C28" s="14" t="s">
        <v>37</v>
      </c>
      <c r="D28" s="21">
        <v>30105.070000000007</v>
      </c>
      <c r="E28" s="18"/>
      <c r="F28" s="18">
        <f>29.68+1028.87+83.85</f>
        <v>1142.3999999999999</v>
      </c>
      <c r="G28" s="17"/>
      <c r="H28" s="17">
        <f>+D28+E28-F28</f>
        <v>28962.670000000006</v>
      </c>
      <c r="I28" s="39"/>
      <c r="K28" s="1">
        <f>6830.49+19299.29-606.45+5608.74+12027.02-1683.85+1023.81</f>
        <v>42499.049999999996</v>
      </c>
    </row>
    <row r="29" spans="3:11" ht="13.5" customHeight="1" thickBot="1" x14ac:dyDescent="0.25">
      <c r="C29" s="14" t="s">
        <v>36</v>
      </c>
      <c r="D29" s="21">
        <v>4597.2299999999886</v>
      </c>
      <c r="E29" s="18">
        <f>3605.24+27.09+16083.75+37397.8</f>
        <v>57113.880000000005</v>
      </c>
      <c r="F29" s="18">
        <f>0.14+3507.71+38850.73+16337.24+2.05+0.19-4043.1</f>
        <v>54654.960000000006</v>
      </c>
      <c r="G29" s="17">
        <f>+E29</f>
        <v>57113.880000000005</v>
      </c>
      <c r="H29" s="17">
        <f>+D29+E29-F29</f>
        <v>7056.1499999999869</v>
      </c>
      <c r="I29" s="40"/>
      <c r="K29" s="1">
        <f>2.14+25.9+963.04-87.85+3421.74+366.22</f>
        <v>4691.1899999999996</v>
      </c>
    </row>
    <row r="30" spans="3:11" ht="13.5" customHeight="1" thickBot="1" x14ac:dyDescent="0.25">
      <c r="C30" s="14" t="s">
        <v>11</v>
      </c>
      <c r="D30" s="13">
        <f>SUM(D25:D29)</f>
        <v>446149.65999999957</v>
      </c>
      <c r="E30" s="13">
        <f>SUM(E25:E29)</f>
        <v>57113.880000000005</v>
      </c>
      <c r="F30" s="13">
        <f>SUM(F25:F29)</f>
        <v>67778</v>
      </c>
      <c r="G30" s="13">
        <f>SUM(G25:G29)</f>
        <v>57113.880000000005</v>
      </c>
      <c r="H30" s="13">
        <f>SUM(H25:H29)</f>
        <v>435485.53999999957</v>
      </c>
      <c r="I30" s="14"/>
    </row>
    <row r="31" spans="3:11" ht="13.5" customHeight="1" thickBot="1" x14ac:dyDescent="0.25">
      <c r="C31" s="48" t="s">
        <v>35</v>
      </c>
      <c r="D31" s="48"/>
      <c r="E31" s="48"/>
      <c r="F31" s="48"/>
      <c r="G31" s="48"/>
      <c r="H31" s="48"/>
      <c r="I31" s="48"/>
    </row>
    <row r="32" spans="3:11" ht="55.5" customHeight="1" thickBot="1" x14ac:dyDescent="0.25">
      <c r="C32" s="22" t="s">
        <v>34</v>
      </c>
      <c r="D32" s="29" t="s">
        <v>33</v>
      </c>
      <c r="E32" s="28" t="s">
        <v>32</v>
      </c>
      <c r="F32" s="28" t="s">
        <v>31</v>
      </c>
      <c r="G32" s="28" t="s">
        <v>30</v>
      </c>
      <c r="H32" s="28" t="s">
        <v>29</v>
      </c>
      <c r="I32" s="27" t="s">
        <v>28</v>
      </c>
    </row>
    <row r="33" spans="3:11" ht="24.75" customHeight="1" thickBot="1" x14ac:dyDescent="0.25">
      <c r="C33" s="26" t="s">
        <v>27</v>
      </c>
      <c r="D33" s="25">
        <v>397740.55000000005</v>
      </c>
      <c r="E33" s="16">
        <v>1562755.75</v>
      </c>
      <c r="F33" s="16">
        <f>1483331.19+934.29</f>
        <v>1484265.48</v>
      </c>
      <c r="G33" s="17">
        <f>+E33</f>
        <v>1562755.75</v>
      </c>
      <c r="H33" s="16">
        <f t="shared" ref="H33:H42" si="0">+D33+E33-F33</f>
        <v>476230.82000000007</v>
      </c>
      <c r="I33" s="44" t="s">
        <v>26</v>
      </c>
      <c r="J33" s="24">
        <f>263660.03+45.94-5.04+4.94-0.74+2445.69+265.21+775.31+186.79-H33</f>
        <v>-208852.69</v>
      </c>
      <c r="K33" s="24">
        <f>+D33-209249.84+2064.83-65.14+5.04-7.01+0.74-59.4+2.91-13.59+0.67</f>
        <v>190419.76000000004</v>
      </c>
    </row>
    <row r="34" spans="3:11" ht="14.25" customHeight="1" thickBot="1" x14ac:dyDescent="0.25">
      <c r="C34" s="14" t="s">
        <v>25</v>
      </c>
      <c r="D34" s="21">
        <v>83657.62</v>
      </c>
      <c r="E34" s="17">
        <v>330370.67</v>
      </c>
      <c r="F34" s="17">
        <f>313109.69+86.24</f>
        <v>313195.93</v>
      </c>
      <c r="G34" s="17">
        <v>487690.34</v>
      </c>
      <c r="H34" s="16">
        <f t="shared" si="0"/>
        <v>100832.35999999999</v>
      </c>
      <c r="I34" s="45"/>
      <c r="J34" s="24"/>
    </row>
    <row r="35" spans="3:11" ht="13.5" customHeight="1" thickBot="1" x14ac:dyDescent="0.25">
      <c r="C35" s="22" t="s">
        <v>24</v>
      </c>
      <c r="D35" s="23">
        <v>16159.87999999999</v>
      </c>
      <c r="E35" s="17">
        <v>723</v>
      </c>
      <c r="F35" s="17">
        <f>2193.65+373.49</f>
        <v>2567.1400000000003</v>
      </c>
      <c r="G35" s="17"/>
      <c r="H35" s="16">
        <f t="shared" si="0"/>
        <v>14315.739999999991</v>
      </c>
      <c r="I35" s="20"/>
    </row>
    <row r="36" spans="3:11" ht="12.75" customHeight="1" thickBot="1" x14ac:dyDescent="0.25">
      <c r="C36" s="14" t="s">
        <v>23</v>
      </c>
      <c r="D36" s="21">
        <v>49297.030000000086</v>
      </c>
      <c r="E36" s="17">
        <v>136750.19</v>
      </c>
      <c r="F36" s="17">
        <f>130150.29-4781.34</f>
        <v>125368.95</v>
      </c>
      <c r="G36" s="17">
        <v>91895.61</v>
      </c>
      <c r="H36" s="16">
        <f t="shared" si="0"/>
        <v>60678.270000000091</v>
      </c>
      <c r="I36" s="20" t="s">
        <v>22</v>
      </c>
    </row>
    <row r="37" spans="3:11" ht="26.25" customHeight="1" thickBot="1" x14ac:dyDescent="0.25">
      <c r="C37" s="14" t="s">
        <v>21</v>
      </c>
      <c r="D37" s="21">
        <v>54285.74000000002</v>
      </c>
      <c r="E37" s="17"/>
      <c r="F37" s="17">
        <f>4518.95+3149.49</f>
        <v>7668.44</v>
      </c>
      <c r="G37" s="17"/>
      <c r="H37" s="16">
        <f t="shared" si="0"/>
        <v>46617.300000000017</v>
      </c>
      <c r="I37" s="15" t="s">
        <v>20</v>
      </c>
      <c r="J37" s="1">
        <f>23301.37-440.19+21724.62</f>
        <v>44585.8</v>
      </c>
      <c r="K37" s="1">
        <f>10074.44+20076.95+26484.83</f>
        <v>56636.22</v>
      </c>
    </row>
    <row r="38" spans="3:11" ht="27" customHeight="1" thickBot="1" x14ac:dyDescent="0.25">
      <c r="C38" s="14" t="s">
        <v>19</v>
      </c>
      <c r="D38" s="21">
        <v>3492.4700000000012</v>
      </c>
      <c r="E38" s="18">
        <v>15590.96</v>
      </c>
      <c r="F38" s="18">
        <f>14783.92+6.77</f>
        <v>14790.69</v>
      </c>
      <c r="G38" s="17">
        <v>8092.8</v>
      </c>
      <c r="H38" s="16">
        <f t="shared" si="0"/>
        <v>4292.74</v>
      </c>
      <c r="I38" s="15" t="s">
        <v>18</v>
      </c>
    </row>
    <row r="39" spans="3:11" ht="13.5" customHeight="1" thickBot="1" x14ac:dyDescent="0.25">
      <c r="C39" s="22" t="s">
        <v>17</v>
      </c>
      <c r="D39" s="21">
        <v>13379.669999999911</v>
      </c>
      <c r="E39" s="18"/>
      <c r="F39" s="18">
        <v>92.71</v>
      </c>
      <c r="G39" s="17">
        <f>+E39</f>
        <v>0</v>
      </c>
      <c r="H39" s="16">
        <f t="shared" si="0"/>
        <v>13286.959999999912</v>
      </c>
      <c r="I39" s="20"/>
    </row>
    <row r="40" spans="3:11" ht="13.5" customHeight="1" thickBot="1" x14ac:dyDescent="0.25">
      <c r="C40" s="22" t="s">
        <v>16</v>
      </c>
      <c r="D40" s="21">
        <v>5930.580000000009</v>
      </c>
      <c r="E40" s="18">
        <v>-601.04999999999995</v>
      </c>
      <c r="F40" s="18">
        <f>1126.33+462.65+3.4</f>
        <v>1592.38</v>
      </c>
      <c r="G40" s="17"/>
      <c r="H40" s="16">
        <f t="shared" si="0"/>
        <v>3737.1500000000087</v>
      </c>
      <c r="I40" s="20"/>
      <c r="J40" s="1">
        <f>1455.97+965.65</f>
        <v>2421.62</v>
      </c>
      <c r="K40" s="1">
        <f>4899.92+6028.43</f>
        <v>10928.35</v>
      </c>
    </row>
    <row r="41" spans="3:11" ht="13.5" customHeight="1" thickBot="1" x14ac:dyDescent="0.25">
      <c r="C41" s="22" t="s">
        <v>15</v>
      </c>
      <c r="D41" s="21">
        <v>9031.1099999999933</v>
      </c>
      <c r="E41" s="18">
        <f>17686.21+5176.79</f>
        <v>22863</v>
      </c>
      <c r="F41" s="18">
        <f>0.22+20759.49+0.02+5080.93+164.2</f>
        <v>26004.860000000004</v>
      </c>
      <c r="G41" s="17">
        <f>+E41</f>
        <v>22863</v>
      </c>
      <c r="H41" s="16">
        <f t="shared" si="0"/>
        <v>5889.2499999999891</v>
      </c>
      <c r="I41" s="20" t="s">
        <v>14</v>
      </c>
    </row>
    <row r="42" spans="3:11" ht="13.5" customHeight="1" thickBot="1" x14ac:dyDescent="0.25">
      <c r="C42" s="14" t="s">
        <v>13</v>
      </c>
      <c r="D42" s="19">
        <v>18257.93</v>
      </c>
      <c r="E42" s="18">
        <v>72755.350000000006</v>
      </c>
      <c r="F42" s="18">
        <f>68997.07+35.01</f>
        <v>69032.08</v>
      </c>
      <c r="G42" s="17">
        <v>40743.120000000003</v>
      </c>
      <c r="H42" s="16">
        <f t="shared" si="0"/>
        <v>21981.199999999997</v>
      </c>
      <c r="I42" s="15" t="s">
        <v>12</v>
      </c>
    </row>
    <row r="43" spans="3:11" s="11" customFormat="1" ht="13.5" customHeight="1" thickBot="1" x14ac:dyDescent="0.25">
      <c r="C43" s="14" t="s">
        <v>11</v>
      </c>
      <c r="D43" s="13">
        <f>SUM(D33:D42)</f>
        <v>651232.57999999996</v>
      </c>
      <c r="E43" s="13">
        <f>SUM(E33:E42)</f>
        <v>2141207.8699999996</v>
      </c>
      <c r="F43" s="13">
        <f>SUM(F33:F42)</f>
        <v>2044578.6599999997</v>
      </c>
      <c r="G43" s="13">
        <f>SUM(G33:G42)</f>
        <v>2214040.62</v>
      </c>
      <c r="H43" s="13">
        <f>SUM(H33:H42)</f>
        <v>747861.79000000015</v>
      </c>
      <c r="I43" s="12"/>
    </row>
    <row r="44" spans="3:11" ht="13.5" customHeight="1" thickBot="1" x14ac:dyDescent="0.25">
      <c r="C44" s="43" t="s">
        <v>10</v>
      </c>
      <c r="D44" s="43"/>
      <c r="E44" s="43"/>
      <c r="F44" s="43"/>
      <c r="G44" s="43"/>
      <c r="H44" s="43"/>
      <c r="I44" s="43"/>
    </row>
    <row r="45" spans="3:11" ht="43.5" customHeight="1" thickBot="1" x14ac:dyDescent="0.25">
      <c r="C45" s="9" t="s">
        <v>9</v>
      </c>
      <c r="D45" s="41" t="s">
        <v>8</v>
      </c>
      <c r="E45" s="41"/>
      <c r="F45" s="41"/>
      <c r="G45" s="41"/>
      <c r="H45" s="41"/>
      <c r="I45" s="10" t="s">
        <v>7</v>
      </c>
    </row>
    <row r="46" spans="3:11" ht="43.5" customHeight="1" thickBot="1" x14ac:dyDescent="0.25">
      <c r="C46" s="9" t="s">
        <v>6</v>
      </c>
      <c r="D46" s="41" t="s">
        <v>5</v>
      </c>
      <c r="E46" s="41"/>
      <c r="F46" s="41"/>
      <c r="G46" s="41"/>
      <c r="H46" s="42"/>
      <c r="I46" s="8" t="s">
        <v>4</v>
      </c>
    </row>
    <row r="47" spans="3:11" ht="26.25" customHeight="1" x14ac:dyDescent="0.3">
      <c r="C47" s="7" t="s">
        <v>3</v>
      </c>
      <c r="D47" s="7"/>
      <c r="E47" s="7"/>
      <c r="F47" s="7"/>
      <c r="G47" s="7"/>
      <c r="H47" s="6">
        <f>+H30+H43</f>
        <v>1183347.3299999996</v>
      </c>
    </row>
    <row r="48" spans="3:11" ht="15" hidden="1" x14ac:dyDescent="0.25">
      <c r="C48" s="5" t="s">
        <v>2</v>
      </c>
      <c r="D48" s="5"/>
    </row>
    <row r="49" spans="3:8" ht="12.75" hidden="1" customHeight="1" x14ac:dyDescent="0.2">
      <c r="C49" s="4" t="s">
        <v>1</v>
      </c>
    </row>
    <row r="51" spans="3:8" x14ac:dyDescent="0.2">
      <c r="D51" s="3"/>
      <c r="E51" s="3"/>
      <c r="F51" s="3"/>
      <c r="G51" s="3"/>
      <c r="H51" s="3"/>
    </row>
    <row r="52" spans="3:8" hidden="1" x14ac:dyDescent="0.2">
      <c r="D52" s="3"/>
      <c r="H52" s="2">
        <f>70395.34+326567.37+14924.62+41268.48+2768.79+6064.16+2070.66+67455.29+33668.91+14325.99+22.92+5934.48+2.46+964.69</f>
        <v>586434.1599999998</v>
      </c>
    </row>
    <row r="53" spans="3:8" x14ac:dyDescent="0.2">
      <c r="C53" s="2" t="s">
        <v>0</v>
      </c>
      <c r="E53" s="3">
        <f>+E43+E30+21915+71100</f>
        <v>2291336.7499999995</v>
      </c>
      <c r="G53" s="3">
        <f>+G43+G30</f>
        <v>2271154.5</v>
      </c>
    </row>
    <row r="54" spans="3:8" x14ac:dyDescent="0.2">
      <c r="H54" s="3"/>
    </row>
  </sheetData>
  <mergeCells count="11">
    <mergeCell ref="C19:I19"/>
    <mergeCell ref="C20:I20"/>
    <mergeCell ref="C31:I31"/>
    <mergeCell ref="C24:I24"/>
    <mergeCell ref="C22:I22"/>
    <mergeCell ref="C21:I21"/>
    <mergeCell ref="I25:I29"/>
    <mergeCell ref="D46:H46"/>
    <mergeCell ref="D45:H45"/>
    <mergeCell ref="C44:I44"/>
    <mergeCell ref="I33:I34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I35"/>
  <sheetViews>
    <sheetView topLeftCell="A19" zoomScaleNormal="100" zoomScaleSheetLayoutView="120" workbookViewId="0">
      <selection activeCell="G21" sqref="G21"/>
    </sheetView>
  </sheetViews>
  <sheetFormatPr defaultRowHeight="15" x14ac:dyDescent="0.25"/>
  <cols>
    <col min="1" max="1" width="4.5703125" style="53" customWidth="1"/>
    <col min="2" max="2" width="12.42578125" style="53" customWidth="1"/>
    <col min="3" max="3" width="13.28515625" style="53" hidden="1" customWidth="1"/>
    <col min="4" max="4" width="12.140625" style="53" customWidth="1"/>
    <col min="5" max="5" width="13.5703125" style="53" customWidth="1"/>
    <col min="6" max="6" width="13.28515625" style="53" customWidth="1"/>
    <col min="7" max="7" width="14.28515625" style="53" customWidth="1"/>
    <col min="8" max="8" width="15.140625" style="53" customWidth="1"/>
    <col min="9" max="9" width="14.28515625" style="53" customWidth="1"/>
    <col min="10" max="16384" width="9.140625" style="53"/>
  </cols>
  <sheetData>
    <row r="17" spans="1:9" x14ac:dyDescent="0.25">
      <c r="A17" s="65" t="s">
        <v>73</v>
      </c>
      <c r="B17" s="65"/>
      <c r="C17" s="65"/>
      <c r="D17" s="65"/>
      <c r="E17" s="65"/>
      <c r="F17" s="65"/>
      <c r="G17" s="65"/>
      <c r="H17" s="65"/>
      <c r="I17" s="65"/>
    </row>
    <row r="18" spans="1:9" x14ac:dyDescent="0.25">
      <c r="A18" s="65" t="s">
        <v>72</v>
      </c>
      <c r="B18" s="65"/>
      <c r="C18" s="65"/>
      <c r="D18" s="65"/>
      <c r="E18" s="65"/>
      <c r="F18" s="65"/>
      <c r="G18" s="65"/>
      <c r="H18" s="65"/>
      <c r="I18" s="65"/>
    </row>
    <row r="19" spans="1:9" x14ac:dyDescent="0.25">
      <c r="A19" s="65" t="s">
        <v>71</v>
      </c>
      <c r="B19" s="65"/>
      <c r="C19" s="65"/>
      <c r="D19" s="65"/>
      <c r="E19" s="65"/>
      <c r="F19" s="65"/>
      <c r="G19" s="65"/>
      <c r="H19" s="65"/>
      <c r="I19" s="65"/>
    </row>
    <row r="20" spans="1:9" ht="60" x14ac:dyDescent="0.25">
      <c r="A20" s="63" t="s">
        <v>70</v>
      </c>
      <c r="B20" s="63" t="s">
        <v>69</v>
      </c>
      <c r="C20" s="63" t="s">
        <v>68</v>
      </c>
      <c r="D20" s="63" t="s">
        <v>67</v>
      </c>
      <c r="E20" s="63" t="s">
        <v>66</v>
      </c>
      <c r="F20" s="64" t="s">
        <v>65</v>
      </c>
      <c r="G20" s="64" t="s">
        <v>64</v>
      </c>
      <c r="H20" s="63" t="s">
        <v>63</v>
      </c>
      <c r="I20" s="63" t="s">
        <v>62</v>
      </c>
    </row>
    <row r="21" spans="1:9" x14ac:dyDescent="0.25">
      <c r="A21" s="62" t="s">
        <v>61</v>
      </c>
      <c r="B21" s="60">
        <v>708.61940000000004</v>
      </c>
      <c r="C21" s="61"/>
      <c r="D21" s="60">
        <v>330.37067000000002</v>
      </c>
      <c r="E21" s="60">
        <v>313.19592999999998</v>
      </c>
      <c r="F21" s="60">
        <v>93.015000000000001</v>
      </c>
      <c r="G21" s="59">
        <v>487.69033999999999</v>
      </c>
      <c r="H21" s="58">
        <v>100.83235999999999</v>
      </c>
      <c r="I21" s="58">
        <f>B21+D21+F21-G21</f>
        <v>644.31473000000017</v>
      </c>
    </row>
    <row r="23" spans="1:9" x14ac:dyDescent="0.25">
      <c r="A23" s="57" t="s">
        <v>60</v>
      </c>
    </row>
    <row r="24" spans="1:9" x14ac:dyDescent="0.25">
      <c r="A24" s="55" t="s">
        <v>59</v>
      </c>
      <c r="B24" s="54"/>
      <c r="C24" s="54"/>
      <c r="D24" s="54"/>
      <c r="E24" s="54"/>
      <c r="F24" s="54"/>
    </row>
    <row r="25" spans="1:9" x14ac:dyDescent="0.25">
      <c r="A25" s="56" t="s">
        <v>58</v>
      </c>
      <c r="B25" s="54"/>
      <c r="C25" s="54"/>
      <c r="D25" s="54"/>
      <c r="E25" s="54"/>
      <c r="F25" s="54"/>
    </row>
    <row r="26" spans="1:9" x14ac:dyDescent="0.25">
      <c r="A26" s="56" t="s">
        <v>57</v>
      </c>
      <c r="B26" s="54"/>
      <c r="C26" s="54"/>
      <c r="D26" s="54"/>
      <c r="E26" s="54"/>
      <c r="F26" s="54"/>
    </row>
    <row r="27" spans="1:9" x14ac:dyDescent="0.25">
      <c r="A27" s="56" t="s">
        <v>56</v>
      </c>
      <c r="B27" s="54"/>
      <c r="C27" s="54"/>
      <c r="D27" s="54"/>
      <c r="E27" s="54"/>
      <c r="F27" s="54"/>
    </row>
    <row r="28" spans="1:9" x14ac:dyDescent="0.25">
      <c r="A28" s="55" t="s">
        <v>55</v>
      </c>
      <c r="B28" s="54"/>
      <c r="C28" s="54"/>
      <c r="D28" s="54"/>
      <c r="E28" s="54"/>
      <c r="F28" s="54"/>
    </row>
    <row r="29" spans="1:9" x14ac:dyDescent="0.25">
      <c r="A29" s="56" t="s">
        <v>54</v>
      </c>
      <c r="B29" s="54"/>
      <c r="C29" s="54"/>
      <c r="D29" s="54"/>
      <c r="E29" s="54"/>
      <c r="F29" s="54"/>
    </row>
    <row r="30" spans="1:9" x14ac:dyDescent="0.25">
      <c r="A30" s="55" t="s">
        <v>53</v>
      </c>
      <c r="B30" s="54"/>
      <c r="C30" s="54"/>
      <c r="D30" s="54"/>
      <c r="E30" s="54"/>
      <c r="F30" s="54"/>
    </row>
    <row r="31" spans="1:9" x14ac:dyDescent="0.25">
      <c r="A31" s="55" t="s">
        <v>52</v>
      </c>
      <c r="B31" s="54"/>
      <c r="C31" s="54"/>
      <c r="D31" s="54"/>
      <c r="E31" s="54"/>
      <c r="F31" s="54"/>
    </row>
    <row r="32" spans="1:9" x14ac:dyDescent="0.25">
      <c r="A32" s="55" t="s">
        <v>51</v>
      </c>
      <c r="B32" s="54"/>
      <c r="C32" s="54"/>
      <c r="D32" s="54"/>
      <c r="E32" s="54"/>
      <c r="F32" s="54"/>
    </row>
    <row r="33" spans="1:6" x14ac:dyDescent="0.25">
      <c r="A33" s="54" t="s">
        <v>50</v>
      </c>
      <c r="B33" s="54"/>
      <c r="C33" s="54"/>
      <c r="D33" s="54"/>
      <c r="E33" s="54"/>
      <c r="F33" s="54"/>
    </row>
    <row r="34" spans="1:6" x14ac:dyDescent="0.25">
      <c r="A34" s="53" t="s">
        <v>49</v>
      </c>
    </row>
    <row r="35" spans="1:6" x14ac:dyDescent="0.25">
      <c r="A35" s="53" t="s">
        <v>48</v>
      </c>
    </row>
  </sheetData>
  <mergeCells count="3">
    <mergeCell ref="A18:I18"/>
    <mergeCell ref="A19:I19"/>
    <mergeCell ref="A17:I1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Молодежная8 1</vt:lpstr>
      <vt:lpstr>Молодежная 8 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2021-03-24T07:21:50Z</dcterms:created>
  <dcterms:modified xsi:type="dcterms:W3CDTF">2021-03-24T08:50:03Z</dcterms:modified>
</cp:coreProperties>
</file>