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Молодцова 13" sheetId="1" r:id="rId1"/>
    <sheet name="Молодцова 13 (2)" sheetId="2" r:id="rId2"/>
  </sheets>
  <definedNames>
    <definedName name="_xlnm.Print_Area" localSheetId="0">'Молодцова 13'!$A$1:$I$57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8" i="1" l="1"/>
  <c r="H28" i="1"/>
  <c r="K28" i="1"/>
  <c r="F29" i="1"/>
  <c r="H29" i="1" s="1"/>
  <c r="H33" i="1" s="1"/>
  <c r="K29" i="1"/>
  <c r="F30" i="1"/>
  <c r="H30" i="1"/>
  <c r="K30" i="1"/>
  <c r="F31" i="1"/>
  <c r="H31" i="1" s="1"/>
  <c r="K31" i="1"/>
  <c r="E32" i="1"/>
  <c r="F32" i="1"/>
  <c r="G32" i="1"/>
  <c r="H32" i="1"/>
  <c r="K32" i="1"/>
  <c r="D33" i="1"/>
  <c r="E33" i="1"/>
  <c r="F33" i="1"/>
  <c r="G33" i="1"/>
  <c r="F36" i="1"/>
  <c r="G36" i="1"/>
  <c r="G47" i="1" s="1"/>
  <c r="G57" i="1" s="1"/>
  <c r="H36" i="1"/>
  <c r="J36" i="1"/>
  <c r="K36" i="1"/>
  <c r="F37" i="1"/>
  <c r="H37" i="1" s="1"/>
  <c r="F38" i="1"/>
  <c r="H38" i="1" s="1"/>
  <c r="F39" i="1"/>
  <c r="H39" i="1" s="1"/>
  <c r="F40" i="1"/>
  <c r="H40" i="1" s="1"/>
  <c r="J40" i="1"/>
  <c r="K40" i="1"/>
  <c r="F41" i="1"/>
  <c r="H41" i="1" s="1"/>
  <c r="F42" i="1"/>
  <c r="H42" i="1" s="1"/>
  <c r="F43" i="1"/>
  <c r="H43" i="1" s="1"/>
  <c r="E44" i="1"/>
  <c r="H44" i="1" s="1"/>
  <c r="F44" i="1"/>
  <c r="G44" i="1"/>
  <c r="F45" i="1"/>
  <c r="H45" i="1" s="1"/>
  <c r="J45" i="1"/>
  <c r="K45" i="1"/>
  <c r="G46" i="1"/>
  <c r="H46" i="1"/>
  <c r="D47" i="1"/>
  <c r="F47" i="1"/>
  <c r="H56" i="1"/>
  <c r="H47" i="1" l="1"/>
  <c r="H51" i="1" s="1"/>
  <c r="E47" i="1"/>
  <c r="E57" i="1" s="1"/>
</calcChain>
</file>

<file path=xl/sharedStrings.xml><?xml version="1.0" encoding="utf-8"?>
<sst xmlns="http://schemas.openxmlformats.org/spreadsheetml/2006/main" count="81" uniqueCount="74">
  <si>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</si>
  <si>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</si>
  <si>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</si>
  <si>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</si>
  <si>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"Русслифт"</t>
  </si>
  <si>
    <t xml:space="preserve">Поступило за реализацию демонтированного лифтового оборудования от ООО "Русслифт" 150000,00 руб. </t>
  </si>
  <si>
    <t>реализация демонтированного лифтового оборудования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</si>
  <si>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</si>
  <si>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</si>
  <si>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</si>
  <si>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</si>
  <si>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</si>
  <si>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</si>
  <si>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</si>
  <si>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ООО "ПСК"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</si>
  <si>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</si>
  <si>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</si>
  <si>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</si>
  <si>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</si>
  <si>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</si>
  <si>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</si>
  <si>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</si>
  <si>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</si>
  <si>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</si>
  <si>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</si>
  <si>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</si>
  <si>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</si>
  <si>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Н/2008-20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</si>
  <si>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</si>
  <si>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</si>
  <si>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</si>
  <si>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</si>
  <si>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</si>
  <si>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</si>
  <si>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</si>
  <si>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</si>
  <si>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</si>
  <si>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</si>
  <si>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</si>
  <si>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</si>
  <si>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</si>
  <si>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</si>
  <si>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</si>
  <si>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</si>
  <si>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</si>
  <si>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13  по ул. Молодцова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</si>
  <si>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</si>
  <si>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</si>
  <si>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</si>
  <si>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Установка табличек в кабине лифта - 3.43 т.р.</t>
  </si>
  <si>
    <t>Замена примыканий на лифтовых шахтах - 67.86 т.р.</t>
  </si>
  <si>
    <t>Герметизация швов -181.90 т.р.</t>
  </si>
  <si>
    <t>Расходный материал - 1.65 т.р.</t>
  </si>
  <si>
    <t>Аварийное обслуживание - 0.34 т.р.</t>
  </si>
  <si>
    <t>Производство работ по неисправности в системе освещения общедомовых помещений - 7.64 т.р.</t>
  </si>
  <si>
    <t>замена замков в помещениях общего пользования - 0.88 т.р.</t>
  </si>
  <si>
    <t>Замена разбитых стекол окон, дверей, ремонт поручней, стен в подъезде,</t>
  </si>
  <si>
    <t>Ремонт систем ГВС, ХВС, ЦО - 0.15т.р.</t>
  </si>
  <si>
    <t>элементов многоквартирного дома(отмостки, кровли, продухи, вентиляция) - 17.61 т.р.</t>
  </si>
  <si>
    <t>Работы по содержанию и техническому обслуживанию конструктивных</t>
  </si>
  <si>
    <r>
      <t>Затраты по статье "текущий ремонт" составили 281.46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</si>
  <si>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</si>
  <si>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</si>
  <si>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</si>
  <si>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</si>
  <si>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</si>
  <si>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</si>
  <si>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</si>
  <si>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</si>
  <si>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</si>
  <si>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</si>
  <si>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13 по ул. Молодцова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</si>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</sst>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6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8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8" xfId="0" applyFont="1" applyFill="1" applyBorder="1"/>
    <xf numFmtId="0" fontId="17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7" fillId="0" borderId="0" xfId="0" applyFont="1" applyFill="1"/>
    <xf numFmtId="0" fontId="15" fillId="0" borderId="0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ill="1" applyBorder="1"/>
    <xf numFmtId="0" fontId="19" fillId="0" borderId="0" xfId="1" applyFont="1"/>
    <xf numFmtId="0" fontId="19" fillId="0" borderId="0" xfId="1" applyFont="1" applyFill="1" applyBorder="1"/>
    <xf numFmtId="0" fontId="19" fillId="2" borderId="0" xfId="1" applyFont="1" applyFill="1"/>
    <xf numFmtId="2" fontId="18" fillId="0" borderId="3" xfId="1" applyNumberFormat="1" applyFont="1" applyFill="1" applyBorder="1" applyAlignment="1">
      <alignment horizontal="center" vertical="center"/>
    </xf>
    <xf numFmtId="2" fontId="21" fillId="3" borderId="3" xfId="1" applyNumberFormat="1" applyFont="1" applyFill="1" applyBorder="1" applyAlignment="1">
      <alignment horizontal="center" vertical="center"/>
    </xf>
    <xf numFmtId="2" fontId="18" fillId="4" borderId="3" xfId="1" applyNumberFormat="1" applyFont="1" applyFill="1" applyBorder="1" applyAlignment="1">
      <alignment horizontal="center" vertical="center"/>
    </xf>
    <xf numFmtId="2" fontId="18" fillId="2" borderId="3" xfId="1" applyNumberFormat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view="pageBreakPreview" topLeftCell="C27" zoomScaleNormal="100" zoomScaleSheetLayoutView="100" workbookViewId="0">
      <selection activeCell="N50" sqref="N5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" style="2" customWidth="1"/>
    <col min="4" max="4" width="13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4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40"/>
      <c r="D1" s="40"/>
      <c r="E1" s="40"/>
      <c r="F1" s="40"/>
      <c r="G1" s="40"/>
      <c r="H1" s="40"/>
      <c r="I1" s="40"/>
    </row>
    <row r="2" spans="3:9" ht="13.5" hidden="1" customHeight="1" thickBot="1" x14ac:dyDescent="0.25">
      <c r="C2" s="40"/>
      <c r="D2" s="40"/>
      <c r="E2" s="40" t="s">
        <v>48</v>
      </c>
      <c r="F2" s="40"/>
      <c r="G2" s="40"/>
      <c r="H2" s="40"/>
      <c r="I2" s="40"/>
    </row>
    <row r="3" spans="3:9" ht="13.5" hidden="1" customHeight="1" thickBot="1" x14ac:dyDescent="0.25">
      <c r="C3" s="39"/>
      <c r="D3" s="38"/>
      <c r="E3" s="37"/>
      <c r="F3" s="37"/>
      <c r="G3" s="37"/>
      <c r="H3" s="37"/>
      <c r="I3" s="36"/>
    </row>
    <row r="4" spans="3:9" ht="12.75" hidden="1" customHeight="1" x14ac:dyDescent="0.2">
      <c r="C4" s="35"/>
      <c r="D4" s="35"/>
      <c r="E4" s="34"/>
      <c r="F4" s="34"/>
      <c r="G4" s="34"/>
      <c r="H4" s="34"/>
      <c r="I4" s="34"/>
    </row>
    <row r="5" spans="3:9" ht="12.75" customHeight="1" x14ac:dyDescent="0.2">
      <c r="C5" s="35"/>
      <c r="D5" s="35"/>
      <c r="E5" s="34"/>
      <c r="F5" s="34"/>
      <c r="G5" s="34"/>
      <c r="H5" s="34"/>
      <c r="I5" s="34"/>
    </row>
    <row r="6" spans="3:9" ht="12.75" customHeight="1" x14ac:dyDescent="0.2">
      <c r="C6" s="35"/>
      <c r="D6" s="35"/>
      <c r="E6" s="34"/>
      <c r="F6" s="34"/>
      <c r="G6" s="34"/>
      <c r="H6" s="34"/>
      <c r="I6" s="34"/>
    </row>
    <row r="7" spans="3:9" ht="12.75" customHeight="1" x14ac:dyDescent="0.2">
      <c r="C7" s="35"/>
      <c r="D7" s="35"/>
      <c r="E7" s="34"/>
      <c r="F7" s="34"/>
      <c r="G7" s="34"/>
      <c r="H7" s="34"/>
      <c r="I7" s="34"/>
    </row>
    <row r="8" spans="3:9" ht="12.75" customHeight="1" x14ac:dyDescent="0.2">
      <c r="C8" s="35"/>
      <c r="D8" s="35"/>
      <c r="E8" s="34"/>
      <c r="F8" s="34"/>
      <c r="G8" s="34"/>
      <c r="H8" s="34"/>
      <c r="I8" s="34"/>
    </row>
    <row r="9" spans="3:9" ht="12.75" customHeight="1" x14ac:dyDescent="0.2">
      <c r="C9" s="35"/>
      <c r="D9" s="35"/>
      <c r="E9" s="34"/>
      <c r="F9" s="34"/>
      <c r="G9" s="34"/>
      <c r="H9" s="34"/>
      <c r="I9" s="34"/>
    </row>
    <row r="10" spans="3:9" ht="12.75" customHeight="1" x14ac:dyDescent="0.2">
      <c r="C10" s="35"/>
      <c r="D10" s="35"/>
      <c r="E10" s="34"/>
      <c r="F10" s="34"/>
      <c r="G10" s="34"/>
      <c r="H10" s="34"/>
      <c r="I10" s="34"/>
    </row>
    <row r="11" spans="3:9" ht="12.75" customHeight="1" x14ac:dyDescent="0.2">
      <c r="C11" s="35"/>
      <c r="D11" s="35"/>
      <c r="E11" s="34"/>
      <c r="F11" s="34"/>
      <c r="G11" s="34"/>
      <c r="H11" s="34"/>
      <c r="I11" s="34"/>
    </row>
    <row r="12" spans="3:9" ht="12.75" customHeight="1" x14ac:dyDescent="0.2">
      <c r="C12" s="35"/>
      <c r="D12" s="35"/>
      <c r="E12" s="34"/>
      <c r="F12" s="34"/>
      <c r="G12" s="34"/>
      <c r="H12" s="34"/>
      <c r="I12" s="34"/>
    </row>
    <row r="13" spans="3:9" ht="12.75" customHeight="1" x14ac:dyDescent="0.2">
      <c r="C13" s="35"/>
      <c r="D13" s="35"/>
      <c r="E13" s="34"/>
      <c r="F13" s="34"/>
      <c r="G13" s="34"/>
      <c r="H13" s="34"/>
      <c r="I13" s="34"/>
    </row>
    <row r="14" spans="3:9" ht="12.75" customHeight="1" x14ac:dyDescent="0.2">
      <c r="C14" s="35"/>
      <c r="D14" s="35"/>
      <c r="E14" s="34"/>
      <c r="F14" s="34"/>
      <c r="G14" s="34"/>
      <c r="H14" s="34"/>
      <c r="I14" s="34"/>
    </row>
    <row r="15" spans="3:9" ht="12.75" customHeight="1" x14ac:dyDescent="0.2">
      <c r="C15" s="35"/>
      <c r="D15" s="35"/>
      <c r="E15" s="34"/>
      <c r="F15" s="34"/>
      <c r="G15" s="34"/>
      <c r="H15" s="34"/>
      <c r="I15" s="34"/>
    </row>
    <row r="16" spans="3:9" ht="12.75" customHeight="1" x14ac:dyDescent="0.2">
      <c r="C16" s="35"/>
      <c r="D16" s="35"/>
      <c r="E16" s="34"/>
      <c r="F16" s="34"/>
      <c r="G16" s="34"/>
      <c r="H16" s="34"/>
      <c r="I16" s="34"/>
    </row>
    <row r="17" spans="3:11" ht="12.75" customHeight="1" x14ac:dyDescent="0.2">
      <c r="C17" s="35"/>
      <c r="D17" s="35"/>
      <c r="E17" s="34"/>
      <c r="F17" s="34"/>
      <c r="G17" s="34"/>
      <c r="H17" s="34"/>
      <c r="I17" s="34"/>
    </row>
    <row r="18" spans="3:11" ht="12.75" customHeight="1" x14ac:dyDescent="0.2">
      <c r="C18" s="35"/>
      <c r="D18" s="35"/>
      <c r="E18" s="34"/>
      <c r="F18" s="34"/>
      <c r="G18" s="34"/>
      <c r="H18" s="34"/>
      <c r="I18" s="34"/>
    </row>
    <row r="19" spans="3:11" ht="12.75" customHeight="1" x14ac:dyDescent="0.2">
      <c r="C19" s="35"/>
      <c r="D19" s="35"/>
      <c r="E19" s="34"/>
      <c r="F19" s="34"/>
      <c r="G19" s="34"/>
      <c r="H19" s="34"/>
      <c r="I19" s="34"/>
    </row>
    <row r="20" spans="3:11" ht="12.75" customHeight="1" x14ac:dyDescent="0.2">
      <c r="C20" s="35"/>
      <c r="D20" s="35"/>
      <c r="E20" s="34"/>
      <c r="F20" s="34"/>
      <c r="G20" s="34"/>
      <c r="H20" s="34"/>
      <c r="I20" s="34"/>
    </row>
    <row r="21" spans="3:11" ht="12.75" customHeight="1" x14ac:dyDescent="0.2">
      <c r="C21" s="35"/>
      <c r="D21" s="35"/>
      <c r="E21" s="34"/>
      <c r="F21" s="34"/>
      <c r="G21" s="34"/>
      <c r="H21" s="34"/>
      <c r="I21" s="34"/>
    </row>
    <row r="22" spans="3:11" ht="14.25" x14ac:dyDescent="0.2">
      <c r="C22" s="47" t="s">
        <v>47</v>
      </c>
      <c r="D22" s="47"/>
      <c r="E22" s="47"/>
      <c r="F22" s="47"/>
      <c r="G22" s="47"/>
      <c r="H22" s="47"/>
      <c r="I22" s="47"/>
    </row>
    <row r="23" spans="3:11" x14ac:dyDescent="0.2">
      <c r="C23" s="41" t="s">
        <v>46</v>
      </c>
      <c r="D23" s="41"/>
      <c r="E23" s="41"/>
      <c r="F23" s="41"/>
      <c r="G23" s="41"/>
      <c r="H23" s="41"/>
      <c r="I23" s="41"/>
    </row>
    <row r="24" spans="3:11" x14ac:dyDescent="0.2">
      <c r="C24" s="41" t="s">
        <v>45</v>
      </c>
      <c r="D24" s="41"/>
      <c r="E24" s="41"/>
      <c r="F24" s="41"/>
      <c r="G24" s="41"/>
      <c r="H24" s="41"/>
      <c r="I24" s="41"/>
    </row>
    <row r="25" spans="3:11" ht="6" customHeight="1" thickBot="1" x14ac:dyDescent="0.25">
      <c r="C25" s="52"/>
      <c r="D25" s="52"/>
      <c r="E25" s="52"/>
      <c r="F25" s="52"/>
      <c r="G25" s="52"/>
      <c r="H25" s="52"/>
      <c r="I25" s="52"/>
    </row>
    <row r="26" spans="3:11" ht="50.25" customHeight="1" thickBot="1" x14ac:dyDescent="0.25">
      <c r="C26" s="28" t="s">
        <v>35</v>
      </c>
      <c r="D26" s="31" t="s">
        <v>34</v>
      </c>
      <c r="E26" s="30" t="s">
        <v>33</v>
      </c>
      <c r="F26" s="30" t="s">
        <v>32</v>
      </c>
      <c r="G26" s="30" t="s">
        <v>31</v>
      </c>
      <c r="H26" s="30" t="s">
        <v>30</v>
      </c>
      <c r="I26" s="31" t="s">
        <v>44</v>
      </c>
    </row>
    <row r="27" spans="3:11" ht="13.5" customHeight="1" thickBot="1" x14ac:dyDescent="0.25">
      <c r="C27" s="49" t="s">
        <v>43</v>
      </c>
      <c r="D27" s="50"/>
      <c r="E27" s="50"/>
      <c r="F27" s="50"/>
      <c r="G27" s="50"/>
      <c r="H27" s="50"/>
      <c r="I27" s="51"/>
    </row>
    <row r="28" spans="3:11" ht="13.5" customHeight="1" thickBot="1" x14ac:dyDescent="0.25">
      <c r="C28" s="15" t="s">
        <v>42</v>
      </c>
      <c r="D28" s="20">
        <v>182967.38999999984</v>
      </c>
      <c r="E28" s="18"/>
      <c r="F28" s="18">
        <f>33003.38+3384.83</f>
        <v>36388.21</v>
      </c>
      <c r="G28" s="18"/>
      <c r="H28" s="18">
        <f>+D28+E28-F28</f>
        <v>146579.17999999985</v>
      </c>
      <c r="I28" s="53" t="s">
        <v>41</v>
      </c>
      <c r="K28" s="33">
        <f>24990.6+52786.47+10199.51+398629.12</f>
        <v>486605.7</v>
      </c>
    </row>
    <row r="29" spans="3:11" ht="13.5" customHeight="1" thickBot="1" x14ac:dyDescent="0.25">
      <c r="C29" s="15" t="s">
        <v>40</v>
      </c>
      <c r="D29" s="20">
        <v>182499.25000000047</v>
      </c>
      <c r="E29" s="19"/>
      <c r="F29" s="19">
        <f>4924.71+8549.75+12022.38+6243.17</f>
        <v>31740.009999999995</v>
      </c>
      <c r="G29" s="18"/>
      <c r="H29" s="18">
        <f>+D29+E29-F29</f>
        <v>150759.24000000046</v>
      </c>
      <c r="I29" s="54"/>
      <c r="K29" s="33">
        <f>216312.43-16162.04+15526.71+56645.5+13106.53</f>
        <v>285429.13</v>
      </c>
    </row>
    <row r="30" spans="3:11" ht="13.5" customHeight="1" thickBot="1" x14ac:dyDescent="0.25">
      <c r="C30" s="15" t="s">
        <v>39</v>
      </c>
      <c r="D30" s="20">
        <v>84407.039999999834</v>
      </c>
      <c r="E30" s="19"/>
      <c r="F30" s="19">
        <f>10983.66+2963.33</f>
        <v>13946.99</v>
      </c>
      <c r="G30" s="18"/>
      <c r="H30" s="18">
        <f>+D30+E30-F30</f>
        <v>70460.049999999828</v>
      </c>
      <c r="I30" s="54"/>
      <c r="K30" s="33">
        <f>40627.62+95543.47-3941.33+8952.86</f>
        <v>141182.62</v>
      </c>
    </row>
    <row r="31" spans="3:11" ht="13.5" customHeight="1" thickBot="1" x14ac:dyDescent="0.25">
      <c r="C31" s="15" t="s">
        <v>38</v>
      </c>
      <c r="D31" s="20">
        <v>55812.370000000141</v>
      </c>
      <c r="E31" s="19"/>
      <c r="F31" s="19">
        <f>1081.34+8087.83+1359.18</f>
        <v>10528.35</v>
      </c>
      <c r="G31" s="18"/>
      <c r="H31" s="18">
        <f>+D31+E31-F31</f>
        <v>45284.020000000142</v>
      </c>
      <c r="I31" s="54"/>
      <c r="K31" s="1">
        <f>13842.27-47.95+36660.61-1382.78+6781.82+32225.6-1878.52+1653.4</f>
        <v>87854.45</v>
      </c>
    </row>
    <row r="32" spans="3:11" ht="13.5" customHeight="1" thickBot="1" x14ac:dyDescent="0.25">
      <c r="C32" s="15" t="s">
        <v>37</v>
      </c>
      <c r="D32" s="20">
        <v>10924.889999999992</v>
      </c>
      <c r="E32" s="19">
        <f>135206.75+49210.93+16519.54</f>
        <v>200937.22</v>
      </c>
      <c r="F32" s="19">
        <f>16362.5+4.88+4.4+0.29+45037.32+124621.27+1360.84</f>
        <v>187391.5</v>
      </c>
      <c r="G32" s="18">
        <f>+E32</f>
        <v>200937.22</v>
      </c>
      <c r="H32" s="18">
        <f>+D32+E32-F32</f>
        <v>24470.609999999986</v>
      </c>
      <c r="I32" s="55"/>
      <c r="K32" s="1">
        <f>10.77+49.3+3.5+2381.58-209.93+1217.47-381.95+65.18</f>
        <v>3135.9200000000005</v>
      </c>
    </row>
    <row r="33" spans="3:11" ht="13.5" customHeight="1" thickBot="1" x14ac:dyDescent="0.25">
      <c r="C33" s="15" t="s">
        <v>11</v>
      </c>
      <c r="D33" s="14">
        <f>SUM(D28:D32)</f>
        <v>516610.94000000029</v>
      </c>
      <c r="E33" s="14">
        <f>SUM(E28:E32)</f>
        <v>200937.22</v>
      </c>
      <c r="F33" s="14">
        <f>SUM(F28:F32)</f>
        <v>279995.06</v>
      </c>
      <c r="G33" s="14">
        <f>SUM(G28:G32)</f>
        <v>200937.22</v>
      </c>
      <c r="H33" s="14">
        <f>SUM(H28:H32)</f>
        <v>437553.10000000021</v>
      </c>
      <c r="I33" s="32"/>
    </row>
    <row r="34" spans="3:11" ht="13.5" customHeight="1" thickBot="1" x14ac:dyDescent="0.25">
      <c r="C34" s="48" t="s">
        <v>36</v>
      </c>
      <c r="D34" s="48"/>
      <c r="E34" s="48"/>
      <c r="F34" s="48"/>
      <c r="G34" s="48"/>
      <c r="H34" s="48"/>
      <c r="I34" s="48"/>
    </row>
    <row r="35" spans="3:11" ht="49.5" customHeight="1" thickBot="1" x14ac:dyDescent="0.25">
      <c r="C35" s="22" t="s">
        <v>35</v>
      </c>
      <c r="D35" s="31" t="s">
        <v>34</v>
      </c>
      <c r="E35" s="30" t="s">
        <v>33</v>
      </c>
      <c r="F35" s="30" t="s">
        <v>32</v>
      </c>
      <c r="G35" s="30" t="s">
        <v>31</v>
      </c>
      <c r="H35" s="30" t="s">
        <v>30</v>
      </c>
      <c r="I35" s="29" t="s">
        <v>29</v>
      </c>
    </row>
    <row r="36" spans="3:11" ht="22.5" customHeight="1" thickBot="1" x14ac:dyDescent="0.25">
      <c r="C36" s="28" t="s">
        <v>28</v>
      </c>
      <c r="D36" s="27">
        <v>474762.81999999937</v>
      </c>
      <c r="E36" s="17">
        <v>2932649.05</v>
      </c>
      <c r="F36" s="17">
        <f>1.1+2920848.15-6733.94+1.1</f>
        <v>2914116.41</v>
      </c>
      <c r="G36" s="18">
        <f>+E36</f>
        <v>2932649.05</v>
      </c>
      <c r="H36" s="17">
        <f t="shared" ref="H36:H46" si="0">+D36+E36-F36</f>
        <v>493295.45999999903</v>
      </c>
      <c r="I36" s="44" t="s">
        <v>27</v>
      </c>
      <c r="J36" s="26">
        <f>207483.78-1180.22+10.62-0.53+37.07-1.85+3.92+27.04-D36</f>
        <v>-268382.98999999935</v>
      </c>
      <c r="K36" s="26">
        <f>256106.96+1097.94+3996.9+510.86+4156.86+0.78+5.42-H36</f>
        <v>-227419.73999999906</v>
      </c>
    </row>
    <row r="37" spans="3:11" ht="14.25" customHeight="1" thickBot="1" x14ac:dyDescent="0.25">
      <c r="C37" s="15" t="s">
        <v>26</v>
      </c>
      <c r="D37" s="20">
        <v>101549.72999999963</v>
      </c>
      <c r="E37" s="18">
        <v>619970.26</v>
      </c>
      <c r="F37" s="18">
        <f>618793.86-1385.95</f>
        <v>617407.91</v>
      </c>
      <c r="G37" s="18">
        <v>281461.13</v>
      </c>
      <c r="H37" s="17">
        <f t="shared" si="0"/>
        <v>104112.07999999961</v>
      </c>
      <c r="I37" s="45"/>
      <c r="J37" s="26"/>
    </row>
    <row r="38" spans="3:11" ht="13.5" customHeight="1" thickBot="1" x14ac:dyDescent="0.25">
      <c r="C38" s="22" t="s">
        <v>25</v>
      </c>
      <c r="D38" s="25">
        <v>8673.0300000000007</v>
      </c>
      <c r="E38" s="18"/>
      <c r="F38" s="18">
        <f>3153.2+130.72</f>
        <v>3283.9199999999996</v>
      </c>
      <c r="G38" s="18"/>
      <c r="H38" s="17">
        <f t="shared" si="0"/>
        <v>5389.1100000000006</v>
      </c>
      <c r="I38" s="23"/>
    </row>
    <row r="39" spans="3:11" ht="13.5" customHeight="1" thickBot="1" x14ac:dyDescent="0.25">
      <c r="C39" s="15" t="s">
        <v>24</v>
      </c>
      <c r="D39" s="20">
        <v>54839.650000000081</v>
      </c>
      <c r="E39" s="18">
        <v>245878.98</v>
      </c>
      <c r="F39" s="18">
        <f>248085.91-1695.71</f>
        <v>246390.2</v>
      </c>
      <c r="G39" s="18">
        <v>157285.19</v>
      </c>
      <c r="H39" s="17">
        <f t="shared" si="0"/>
        <v>54328.430000000109</v>
      </c>
      <c r="I39" s="23" t="s">
        <v>23</v>
      </c>
    </row>
    <row r="40" spans="3:11" ht="33.75" customHeight="1" thickBot="1" x14ac:dyDescent="0.25">
      <c r="C40" s="15" t="s">
        <v>22</v>
      </c>
      <c r="D40" s="20">
        <v>42313.949999999953</v>
      </c>
      <c r="E40" s="18"/>
      <c r="F40" s="24">
        <f>15330.34+2211.15</f>
        <v>17541.490000000002</v>
      </c>
      <c r="G40" s="18"/>
      <c r="H40" s="17">
        <f t="shared" si="0"/>
        <v>24772.459999999952</v>
      </c>
      <c r="I40" s="16" t="s">
        <v>21</v>
      </c>
      <c r="J40" s="1">
        <f>29124.35-251.59+14479.69</f>
        <v>43352.45</v>
      </c>
      <c r="K40" s="1">
        <f>7524.57+12148.21+35595.29</f>
        <v>55268.07</v>
      </c>
    </row>
    <row r="41" spans="3:11" ht="27.75" customHeight="1" thickBot="1" x14ac:dyDescent="0.25">
      <c r="C41" s="15" t="s">
        <v>20</v>
      </c>
      <c r="D41" s="20">
        <v>4931.2900000000009</v>
      </c>
      <c r="E41" s="19">
        <v>30650.73</v>
      </c>
      <c r="F41" s="19">
        <f>30422.18+56.3</f>
        <v>30478.48</v>
      </c>
      <c r="G41" s="18">
        <v>16173</v>
      </c>
      <c r="H41" s="17">
        <f t="shared" si="0"/>
        <v>5103.5400000000045</v>
      </c>
      <c r="I41" s="16" t="s">
        <v>19</v>
      </c>
    </row>
    <row r="42" spans="3:11" ht="13.5" customHeight="1" thickBot="1" x14ac:dyDescent="0.25">
      <c r="C42" s="22" t="s">
        <v>18</v>
      </c>
      <c r="D42" s="20">
        <v>25248.370000000024</v>
      </c>
      <c r="E42" s="19">
        <v>223.72</v>
      </c>
      <c r="F42" s="19">
        <f>5214.59+783.27</f>
        <v>5997.8600000000006</v>
      </c>
      <c r="G42" s="18"/>
      <c r="H42" s="17">
        <f t="shared" si="0"/>
        <v>19474.230000000025</v>
      </c>
      <c r="I42" s="23"/>
    </row>
    <row r="43" spans="3:11" ht="13.5" customHeight="1" thickBot="1" x14ac:dyDescent="0.25">
      <c r="C43" s="15" t="s">
        <v>17</v>
      </c>
      <c r="D43" s="21">
        <v>23912.340000000011</v>
      </c>
      <c r="E43" s="19">
        <v>146289.04999999999</v>
      </c>
      <c r="F43" s="19">
        <f>146527.49-109.02</f>
        <v>146418.47</v>
      </c>
      <c r="G43" s="18">
        <v>77798.16</v>
      </c>
      <c r="H43" s="17">
        <f t="shared" si="0"/>
        <v>23782.920000000013</v>
      </c>
      <c r="I43" s="16" t="s">
        <v>16</v>
      </c>
    </row>
    <row r="44" spans="3:11" ht="13.5" customHeight="1" thickBot="1" x14ac:dyDescent="0.25">
      <c r="C44" s="15" t="s">
        <v>15</v>
      </c>
      <c r="D44" s="21">
        <v>20603.799999999988</v>
      </c>
      <c r="E44" s="19">
        <f>52851.23+12265.1</f>
        <v>65116.33</v>
      </c>
      <c r="F44" s="19">
        <f>62510.26+17443.04-800.8</f>
        <v>79152.5</v>
      </c>
      <c r="G44" s="18">
        <f>+E44</f>
        <v>65116.33</v>
      </c>
      <c r="H44" s="17">
        <f t="shared" si="0"/>
        <v>6567.6299999999901</v>
      </c>
      <c r="I44" s="16" t="s">
        <v>14</v>
      </c>
    </row>
    <row r="45" spans="3:11" ht="13.5" customHeight="1" thickBot="1" x14ac:dyDescent="0.25">
      <c r="C45" s="22" t="s">
        <v>13</v>
      </c>
      <c r="D45" s="21">
        <v>55017.309999999983</v>
      </c>
      <c r="E45" s="19">
        <v>-3245.7</v>
      </c>
      <c r="F45" s="19">
        <f>3189.33+2026.02+550.52</f>
        <v>5765.8700000000008</v>
      </c>
      <c r="G45" s="18"/>
      <c r="H45" s="17">
        <f t="shared" si="0"/>
        <v>46005.739999999983</v>
      </c>
      <c r="I45" s="16"/>
      <c r="J45" s="1">
        <f>7065.6+3498.78</f>
        <v>10564.380000000001</v>
      </c>
      <c r="K45" s="1">
        <f>20112.66-173.9+40554.11-351.21</f>
        <v>60141.659999999996</v>
      </c>
    </row>
    <row r="46" spans="3:11" ht="13.5" hidden="1" customHeight="1" thickBot="1" x14ac:dyDescent="0.25">
      <c r="C46" s="15" t="s">
        <v>12</v>
      </c>
      <c r="D46" s="20">
        <v>0</v>
      </c>
      <c r="E46" s="19"/>
      <c r="F46" s="19"/>
      <c r="G46" s="18">
        <f>+E46</f>
        <v>0</v>
      </c>
      <c r="H46" s="17">
        <f t="shared" si="0"/>
        <v>0</v>
      </c>
      <c r="I46" s="16"/>
    </row>
    <row r="47" spans="3:11" s="12" customFormat="1" ht="13.5" customHeight="1" thickBot="1" x14ac:dyDescent="0.25">
      <c r="C47" s="15" t="s">
        <v>11</v>
      </c>
      <c r="D47" s="14">
        <f>SUM(D36:D46)</f>
        <v>811852.28999999899</v>
      </c>
      <c r="E47" s="14">
        <f>SUM(E36:E46)</f>
        <v>4037532.4199999995</v>
      </c>
      <c r="F47" s="14">
        <f>SUM(F36:F46)</f>
        <v>4066553.1100000008</v>
      </c>
      <c r="G47" s="14">
        <f>SUM(G36:G46)</f>
        <v>3530482.86</v>
      </c>
      <c r="H47" s="14">
        <f>SUM(H36:H46)</f>
        <v>782831.5999999987</v>
      </c>
      <c r="I47" s="13"/>
    </row>
    <row r="48" spans="3:11" ht="13.5" customHeight="1" thickBot="1" x14ac:dyDescent="0.25">
      <c r="C48" s="46" t="s">
        <v>10</v>
      </c>
      <c r="D48" s="46"/>
      <c r="E48" s="46"/>
      <c r="F48" s="46"/>
      <c r="G48" s="46"/>
      <c r="H48" s="46"/>
      <c r="I48" s="46"/>
    </row>
    <row r="49" spans="3:9" ht="39.75" customHeight="1" thickBot="1" x14ac:dyDescent="0.25">
      <c r="C49" s="11" t="s">
        <v>9</v>
      </c>
      <c r="D49" s="42" t="s">
        <v>8</v>
      </c>
      <c r="E49" s="42"/>
      <c r="F49" s="42"/>
      <c r="G49" s="42"/>
      <c r="H49" s="42"/>
      <c r="I49" s="10" t="s">
        <v>7</v>
      </c>
    </row>
    <row r="50" spans="3:9" ht="27.75" customHeight="1" thickBot="1" x14ac:dyDescent="0.25">
      <c r="C50" s="9" t="s">
        <v>6</v>
      </c>
      <c r="D50" s="42" t="s">
        <v>5</v>
      </c>
      <c r="E50" s="42"/>
      <c r="F50" s="42"/>
      <c r="G50" s="42"/>
      <c r="H50" s="43"/>
      <c r="I50" s="8" t="s">
        <v>4</v>
      </c>
    </row>
    <row r="51" spans="3:9" ht="21.75" customHeight="1" x14ac:dyDescent="0.3">
      <c r="C51" s="7" t="s">
        <v>3</v>
      </c>
      <c r="D51" s="7"/>
      <c r="E51" s="7"/>
      <c r="F51" s="7"/>
      <c r="G51" s="7"/>
      <c r="H51" s="6">
        <f>+H33+H47</f>
        <v>1220384.6999999988</v>
      </c>
    </row>
    <row r="52" spans="3:9" ht="14.25" hidden="1" customHeight="1" x14ac:dyDescent="0.25">
      <c r="C52" s="5" t="s">
        <v>2</v>
      </c>
      <c r="D52" s="5"/>
    </row>
    <row r="53" spans="3:9" ht="12.75" hidden="1" customHeight="1" x14ac:dyDescent="0.2">
      <c r="C53" s="4" t="s">
        <v>1</v>
      </c>
    </row>
    <row r="54" spans="3:9" x14ac:dyDescent="0.2">
      <c r="E54" s="3"/>
      <c r="F54" s="3"/>
    </row>
    <row r="55" spans="3:9" x14ac:dyDescent="0.2">
      <c r="D55" s="3"/>
      <c r="E55" s="3"/>
      <c r="F55" s="3"/>
      <c r="G55" s="3"/>
      <c r="H55" s="3"/>
    </row>
    <row r="56" spans="3:9" hidden="1" x14ac:dyDescent="0.2">
      <c r="H56" s="3">
        <f>76595.21+350447.09+17361+40637.12+3690.29+41203.2+21400.12+73410.12+9896.67+40396.27+12766.02+3345.56</f>
        <v>691148.67000000016</v>
      </c>
    </row>
    <row r="57" spans="3:9" x14ac:dyDescent="0.2">
      <c r="C57" s="2" t="s">
        <v>0</v>
      </c>
      <c r="E57" s="3">
        <f>+E47+E33+21915+150000</f>
        <v>4410384.6399999997</v>
      </c>
      <c r="G57" s="3">
        <f>+G47+G33</f>
        <v>3731420.08</v>
      </c>
    </row>
  </sheetData>
  <mergeCells count="11">
    <mergeCell ref="C22:I22"/>
    <mergeCell ref="C23:I23"/>
    <mergeCell ref="C34:I34"/>
    <mergeCell ref="C27:I27"/>
    <mergeCell ref="C25:I25"/>
    <mergeCell ref="I28:I32"/>
    <mergeCell ref="C24:I24"/>
    <mergeCell ref="D50:H50"/>
    <mergeCell ref="D49:H49"/>
    <mergeCell ref="I36:I37"/>
    <mergeCell ref="C48:I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topLeftCell="A13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5" width="13.5703125" style="56" customWidth="1"/>
    <col min="6" max="6" width="13.28515625" style="56" customWidth="1"/>
    <col min="7" max="7" width="14.28515625" style="56" customWidth="1"/>
    <col min="8" max="8" width="15.140625" style="56" customWidth="1"/>
    <col min="9" max="9" width="14.7109375" style="56" customWidth="1"/>
    <col min="10" max="16384" width="9.140625" style="56"/>
  </cols>
  <sheetData>
    <row r="13" spans="1:9" x14ac:dyDescent="0.25">
      <c r="A13" s="68" t="s">
        <v>73</v>
      </c>
      <c r="B13" s="68"/>
      <c r="C13" s="68"/>
      <c r="D13" s="68"/>
      <c r="E13" s="68"/>
      <c r="F13" s="68"/>
      <c r="G13" s="68"/>
      <c r="H13" s="68"/>
      <c r="I13" s="68"/>
    </row>
    <row r="14" spans="1:9" x14ac:dyDescent="0.25">
      <c r="A14" s="68" t="s">
        <v>72</v>
      </c>
      <c r="B14" s="68"/>
      <c r="C14" s="68"/>
      <c r="D14" s="68"/>
      <c r="E14" s="68"/>
      <c r="F14" s="68"/>
      <c r="G14" s="68"/>
      <c r="H14" s="68"/>
      <c r="I14" s="68"/>
    </row>
    <row r="15" spans="1:9" x14ac:dyDescent="0.25">
      <c r="A15" s="68" t="s">
        <v>71</v>
      </c>
      <c r="B15" s="68"/>
      <c r="C15" s="68"/>
      <c r="D15" s="68"/>
      <c r="E15" s="68"/>
      <c r="F15" s="68"/>
      <c r="G15" s="68"/>
      <c r="H15" s="68"/>
      <c r="I15" s="68"/>
    </row>
    <row r="16" spans="1:9" ht="60" x14ac:dyDescent="0.25">
      <c r="A16" s="66" t="s">
        <v>70</v>
      </c>
      <c r="B16" s="66" t="s">
        <v>69</v>
      </c>
      <c r="C16" s="66" t="s">
        <v>68</v>
      </c>
      <c r="D16" s="66" t="s">
        <v>67</v>
      </c>
      <c r="E16" s="66" t="s">
        <v>66</v>
      </c>
      <c r="F16" s="67" t="s">
        <v>65</v>
      </c>
      <c r="G16" s="67" t="s">
        <v>64</v>
      </c>
      <c r="H16" s="66" t="s">
        <v>63</v>
      </c>
      <c r="I16" s="66" t="s">
        <v>62</v>
      </c>
    </row>
    <row r="17" spans="1:9" x14ac:dyDescent="0.25">
      <c r="A17" s="65" t="s">
        <v>61</v>
      </c>
      <c r="B17" s="63">
        <v>-457.27447000000001</v>
      </c>
      <c r="C17" s="64"/>
      <c r="D17" s="64">
        <v>619.97026000000005</v>
      </c>
      <c r="E17" s="63">
        <v>617.40791000000002</v>
      </c>
      <c r="F17" s="63">
        <v>171.91499999999999</v>
      </c>
      <c r="G17" s="62">
        <v>281.46113000000003</v>
      </c>
      <c r="H17" s="61">
        <v>104.11208000000001</v>
      </c>
      <c r="I17" s="61">
        <f>B17+D17+F17-G17</f>
        <v>53.14966000000004</v>
      </c>
    </row>
    <row r="19" spans="1:9" x14ac:dyDescent="0.25">
      <c r="A19" s="56" t="s">
        <v>60</v>
      </c>
    </row>
    <row r="20" spans="1:9" x14ac:dyDescent="0.25">
      <c r="A20" s="59" t="s">
        <v>59</v>
      </c>
      <c r="B20" s="58"/>
      <c r="C20" s="58"/>
      <c r="D20" s="58"/>
      <c r="E20" s="58"/>
      <c r="F20" s="58"/>
      <c r="G20" s="58"/>
    </row>
    <row r="21" spans="1:9" x14ac:dyDescent="0.25">
      <c r="A21" s="59" t="s">
        <v>58</v>
      </c>
      <c r="B21" s="58"/>
      <c r="C21" s="58"/>
      <c r="D21" s="58"/>
      <c r="E21" s="58"/>
      <c r="F21" s="58"/>
      <c r="G21" s="58"/>
    </row>
    <row r="22" spans="1:9" x14ac:dyDescent="0.25">
      <c r="A22" s="59" t="s">
        <v>57</v>
      </c>
      <c r="B22" s="58"/>
      <c r="C22" s="58"/>
      <c r="D22" s="58"/>
      <c r="E22" s="58"/>
      <c r="F22" s="58"/>
      <c r="G22" s="58"/>
    </row>
    <row r="23" spans="1:9" x14ac:dyDescent="0.25">
      <c r="A23" s="59" t="s">
        <v>56</v>
      </c>
      <c r="B23" s="58"/>
      <c r="C23" s="58"/>
      <c r="D23" s="58"/>
      <c r="E23" s="58"/>
      <c r="F23" s="58"/>
      <c r="G23" s="58"/>
    </row>
    <row r="24" spans="1:9" x14ac:dyDescent="0.25">
      <c r="A24" s="59" t="s">
        <v>55</v>
      </c>
      <c r="B24" s="58"/>
      <c r="C24" s="58"/>
      <c r="D24" s="58"/>
      <c r="E24" s="58"/>
      <c r="F24" s="58"/>
      <c r="G24" s="58"/>
    </row>
    <row r="25" spans="1:9" x14ac:dyDescent="0.25">
      <c r="A25" s="59" t="s">
        <v>54</v>
      </c>
      <c r="B25" s="58"/>
      <c r="C25" s="58"/>
      <c r="D25" s="58"/>
      <c r="E25" s="58"/>
      <c r="F25" s="58"/>
      <c r="G25" s="58"/>
    </row>
    <row r="26" spans="1:9" x14ac:dyDescent="0.25">
      <c r="A26" s="59" t="s">
        <v>53</v>
      </c>
      <c r="B26" s="58"/>
      <c r="C26" s="58"/>
      <c r="D26" s="58"/>
      <c r="E26" s="58"/>
      <c r="F26" s="58"/>
      <c r="G26" s="58"/>
    </row>
    <row r="27" spans="1:9" x14ac:dyDescent="0.25">
      <c r="A27" s="60" t="s">
        <v>52</v>
      </c>
      <c r="B27" s="58"/>
      <c r="C27" s="58"/>
      <c r="D27" s="58"/>
      <c r="E27" s="58"/>
      <c r="F27" s="58"/>
      <c r="G27" s="58"/>
    </row>
    <row r="28" spans="1:9" x14ac:dyDescent="0.25">
      <c r="A28" s="60" t="s">
        <v>51</v>
      </c>
      <c r="B28" s="58"/>
      <c r="C28" s="58"/>
      <c r="D28" s="58"/>
      <c r="E28" s="58"/>
      <c r="F28" s="58"/>
      <c r="G28" s="58"/>
    </row>
    <row r="29" spans="1:9" x14ac:dyDescent="0.25">
      <c r="A29" s="59" t="s">
        <v>50</v>
      </c>
      <c r="B29" s="58"/>
      <c r="C29" s="58"/>
      <c r="D29" s="58"/>
      <c r="E29" s="58"/>
      <c r="F29" s="58"/>
      <c r="G29" s="58"/>
    </row>
    <row r="30" spans="1:9" x14ac:dyDescent="0.25">
      <c r="A30" s="59" t="s">
        <v>49</v>
      </c>
      <c r="B30" s="58"/>
      <c r="C30" s="58"/>
      <c r="D30" s="58"/>
      <c r="E30" s="58"/>
      <c r="F30" s="58"/>
      <c r="G30" s="58"/>
    </row>
    <row r="31" spans="1:9" x14ac:dyDescent="0.25">
      <c r="A31" s="59"/>
      <c r="B31" s="58"/>
      <c r="C31" s="58"/>
      <c r="D31" s="58"/>
      <c r="E31" s="58"/>
      <c r="F31" s="58"/>
      <c r="G31" s="58"/>
    </row>
    <row r="32" spans="1:9" x14ac:dyDescent="0.25">
      <c r="A32" s="59"/>
      <c r="B32" s="58"/>
      <c r="C32" s="58"/>
      <c r="D32" s="58"/>
      <c r="E32" s="58"/>
      <c r="F32" s="58"/>
      <c r="G32" s="58"/>
    </row>
    <row r="33" spans="1:7" x14ac:dyDescent="0.25">
      <c r="A33" s="59"/>
      <c r="B33" s="58"/>
      <c r="C33" s="58"/>
      <c r="D33" s="58"/>
      <c r="E33" s="58"/>
      <c r="F33" s="58"/>
      <c r="G33" s="58"/>
    </row>
    <row r="34" spans="1:7" x14ac:dyDescent="0.25">
      <c r="A34" s="5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Молодцова 13</vt:lpstr>
      <vt:lpstr>Молодцова 13 (2)</vt:lpstr>
      <vt:lpstr>'Молодцова 13'!Область_печати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2021-03-24T07:28:17Z</dcterms:created>
  <dcterms:modified xsi:type="dcterms:W3CDTF">2021-03-24T08:53:45Z</dcterms:modified>
</cp:coreProperties>
</file>