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Молодцова15 2" sheetId="1" r:id="rId1"/>
    <sheet name="Молодцова 15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F26" i="1" l="1"/>
  <c r="H26" i="1"/>
  <c r="K26" i="1"/>
  <c r="F27" i="1"/>
  <c r="H27" i="1" s="1"/>
  <c r="H31" i="1" s="1"/>
  <c r="K27" i="1"/>
  <c r="F28" i="1"/>
  <c r="H28" i="1"/>
  <c r="K28" i="1"/>
  <c r="F29" i="1"/>
  <c r="H29" i="1" s="1"/>
  <c r="K29" i="1"/>
  <c r="E30" i="1"/>
  <c r="F30" i="1"/>
  <c r="G30" i="1"/>
  <c r="H30" i="1"/>
  <c r="K30" i="1"/>
  <c r="D31" i="1"/>
  <c r="E31" i="1"/>
  <c r="F31" i="1"/>
  <c r="G31" i="1"/>
  <c r="F34" i="1"/>
  <c r="G34" i="1"/>
  <c r="G45" i="1" s="1"/>
  <c r="G54" i="1" s="1"/>
  <c r="H34" i="1"/>
  <c r="J34" i="1"/>
  <c r="K34" i="1"/>
  <c r="F35" i="1"/>
  <c r="H35" i="1" s="1"/>
  <c r="H36" i="1"/>
  <c r="F37" i="1"/>
  <c r="H37" i="1"/>
  <c r="F38" i="1"/>
  <c r="H38" i="1"/>
  <c r="F39" i="1"/>
  <c r="H39" i="1"/>
  <c r="J39" i="1"/>
  <c r="K39" i="1"/>
  <c r="F40" i="1"/>
  <c r="H40" i="1"/>
  <c r="F41" i="1"/>
  <c r="H41" i="1"/>
  <c r="J41" i="1"/>
  <c r="F42" i="1"/>
  <c r="H42" i="1" s="1"/>
  <c r="J42" i="1"/>
  <c r="K42" i="1"/>
  <c r="F43" i="1"/>
  <c r="H43" i="1" s="1"/>
  <c r="F44" i="1"/>
  <c r="H44" i="1" s="1"/>
  <c r="D45" i="1"/>
  <c r="E45" i="1"/>
  <c r="F45" i="1"/>
  <c r="E54" i="1"/>
  <c r="H55" i="1"/>
  <c r="H45" i="1" l="1"/>
  <c r="H49" i="1" s="1"/>
</calcChain>
</file>

<file path=xl/sharedStrings.xml><?xml version="1.0" encoding="utf-8"?>
<sst xmlns="http://schemas.openxmlformats.org/spreadsheetml/2006/main" count="83" uniqueCount="75">
  <si>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</si>
  <si>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</si>
  <si>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</si>
  <si>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</si>
  <si>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"ЭкспортГрупп"</t>
  </si>
  <si>
    <t xml:space="preserve">Поступило за реализацию демонтированного лифтового оборудования от ООО "ЭкспортГрупп" 71100,00 руб. </t>
  </si>
  <si>
    <t>реализация демонтированного лифтового оборудования</t>
  </si>
  <si>
    <t>ООО "ГМК", ООО "Икс-Трим", АО "Эр-телеком холдинг", ООО "СкайНэт", ООО "Прометей"</t>
  </si>
  <si>
    <t xml:space="preserve">Поступило за размещение интернет оборудования 28415,00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</si>
  <si>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</si>
  <si>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</si>
  <si>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</si>
  <si>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</si>
  <si>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</si>
  <si>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</si>
  <si>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</si>
  <si>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</si>
  <si>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</si>
  <si>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</si>
  <si>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</si>
  <si>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</si>
  <si>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</si>
  <si>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</si>
  <si>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</si>
  <si>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</si>
  <si>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</si>
  <si>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Н/2008-23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</si>
  <si>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</si>
  <si>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</si>
  <si>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</si>
  <si>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</si>
  <si>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</si>
  <si>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</si>
  <si>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</si>
  <si>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</si>
  <si>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</si>
  <si>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</si>
  <si>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</si>
  <si>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</si>
  <si>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</si>
  <si>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</si>
  <si>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</si>
  <si>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</si>
  <si>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</si>
  <si>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15/2  по ул. Молодцова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</si>
  <si>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</si>
  <si>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</si>
  <si>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</si>
  <si>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Установка табличек в кабине лифта - 1.72 т.р.</t>
  </si>
  <si>
    <t>Работы по подводке ХВС, ГВС в подъезд - 44.71 т.р.</t>
  </si>
  <si>
    <t>Замена системы ХВС - 469.66 т.р.</t>
  </si>
  <si>
    <t>Герметизация швов - 19.50 т.р.</t>
  </si>
  <si>
    <t>Расходный материал - 0.97 т.р.</t>
  </si>
  <si>
    <t>Аварийное обслуживание - 5.32 т.р.</t>
  </si>
  <si>
    <t>Производство работ по неисправности в системе освещения общедомовых помещений - 1.26 т.р.</t>
  </si>
  <si>
    <t>замена замков в помещениях общего пользования - 0.65 т.р.</t>
  </si>
  <si>
    <t>Замена разбитых стекол окон, дверей, ремонт поручней, стен в подъезде,</t>
  </si>
  <si>
    <t>Ремонт тепловых пунктов и систем теплопотребления. Установка иммитаторов в ИТП - 2.45т.р.</t>
  </si>
  <si>
    <t>Ремонт систем ГВС, ХВС, ЦО - 1.35 т.р.</t>
  </si>
  <si>
    <t>элементов многоквартирного дома(отмостки, кровли, продухи, вентиляция) - 4.64 т.р.</t>
  </si>
  <si>
    <t>Работы по содержанию и техническому обслуживанию конструктивных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</si>
  <si>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552.23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</si>
  <si>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</si>
  <si>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</si>
  <si>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</si>
  <si>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</si>
  <si>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</si>
  <si>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</si>
  <si>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</si>
  <si>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</si>
  <si>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</si>
  <si>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</si>
  <si>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15/2 по ул. Молодцова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</si>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</sst>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0" xfId="0" applyFill="1"/>
    <xf numFmtId="0" fontId="3" fillId="0" borderId="0" xfId="0" applyFont="1" applyFill="1"/>
    <xf numFmtId="2" fontId="3" fillId="0" borderId="0" xfId="0" applyNumberFormat="1" applyFont="1" applyFill="1"/>
    <xf numFmtId="4" fontId="3" fillId="0" borderId="0" xfId="0" applyNumberFormat="1" applyFont="1" applyFill="1"/>
    <xf numFmtId="4" fontId="0" fillId="0" borderId="0" xfId="0" applyNumberForma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6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2" fontId="0" fillId="0" borderId="0" xfId="0" applyNumberFormat="1" applyFill="1"/>
    <xf numFmtId="4" fontId="4" fillId="0" borderId="6" xfId="0" applyNumberFormat="1" applyFont="1" applyFill="1" applyBorder="1" applyAlignment="1">
      <alignment horizontal="right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8" xfId="0" applyFont="1" applyFill="1" applyBorder="1"/>
    <xf numFmtId="0" fontId="16" fillId="0" borderId="10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6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/>
    </xf>
    <xf numFmtId="0" fontId="1" fillId="0" borderId="0" xfId="1"/>
    <xf numFmtId="0" fontId="1" fillId="0" borderId="0" xfId="1" applyBorder="1"/>
    <xf numFmtId="0" fontId="17" fillId="0" borderId="0" xfId="1" applyFont="1" applyBorder="1" applyAlignment="1">
      <alignment horizontal="right"/>
    </xf>
    <xf numFmtId="0" fontId="1" fillId="0" borderId="0" xfId="1" applyBorder="1" applyAlignment="1">
      <alignment horizontal="right"/>
    </xf>
    <xf numFmtId="0" fontId="1" fillId="0" borderId="0" xfId="1" applyFill="1" applyBorder="1"/>
    <xf numFmtId="4" fontId="18" fillId="0" borderId="0" xfId="1" applyNumberFormat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4" fontId="19" fillId="0" borderId="0" xfId="1" applyNumberFormat="1" applyFont="1" applyBorder="1" applyAlignment="1">
      <alignment horizontal="center"/>
    </xf>
    <xf numFmtId="0" fontId="19" fillId="0" borderId="0" xfId="1" applyFont="1" applyBorder="1" applyAlignment="1">
      <alignment horizontal="left"/>
    </xf>
    <xf numFmtId="0" fontId="19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 wrapText="1"/>
    </xf>
    <xf numFmtId="0" fontId="20" fillId="0" borderId="0" xfId="1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1" fillId="0" borderId="0" xfId="1" applyFont="1" applyBorder="1" applyAlignment="1">
      <alignment horizontal="center" wrapText="1"/>
    </xf>
    <xf numFmtId="0" fontId="17" fillId="0" borderId="0" xfId="1" applyFont="1" applyBorder="1" applyAlignment="1">
      <alignment horizontal="center"/>
    </xf>
    <xf numFmtId="0" fontId="1" fillId="0" borderId="0" xfId="1" applyFill="1"/>
    <xf numFmtId="0" fontId="1" fillId="2" borderId="0" xfId="1" applyFill="1"/>
    <xf numFmtId="2" fontId="17" fillId="0" borderId="3" xfId="1" applyNumberFormat="1" applyFont="1" applyFill="1" applyBorder="1" applyAlignment="1">
      <alignment horizontal="center" vertical="center"/>
    </xf>
    <xf numFmtId="2" fontId="17" fillId="3" borderId="3" xfId="1" applyNumberFormat="1" applyFont="1" applyFill="1" applyBorder="1" applyAlignment="1">
      <alignment horizontal="center" vertical="center"/>
    </xf>
    <xf numFmtId="2" fontId="17" fillId="4" borderId="3" xfId="1" applyNumberFormat="1" applyFont="1" applyFill="1" applyBorder="1" applyAlignment="1">
      <alignment horizontal="center" vertical="center"/>
    </xf>
    <xf numFmtId="2" fontId="17" fillId="2" borderId="3" xfId="1" applyNumberFormat="1" applyFont="1" applyFill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C26" zoomScaleNormal="100" workbookViewId="0">
      <selection activeCell="G45" sqref="G45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85546875" style="2" customWidth="1"/>
    <col min="4" max="4" width="12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140625" style="2" customWidth="1"/>
    <col min="9" max="9" width="24.140625" style="2" customWidth="1"/>
    <col min="10" max="10" width="0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9"/>
      <c r="D1" s="39"/>
      <c r="E1" s="39"/>
      <c r="F1" s="39"/>
      <c r="G1" s="39"/>
      <c r="H1" s="39"/>
      <c r="I1" s="39"/>
    </row>
    <row r="2" spans="3:9" ht="13.5" hidden="1" customHeight="1" thickBot="1" x14ac:dyDescent="0.25">
      <c r="C2" s="39"/>
      <c r="D2" s="39"/>
      <c r="E2" s="39" t="s">
        <v>47</v>
      </c>
      <c r="F2" s="39"/>
      <c r="G2" s="39"/>
      <c r="H2" s="39"/>
      <c r="I2" s="39"/>
    </row>
    <row r="3" spans="3:9" ht="13.5" hidden="1" customHeight="1" thickBot="1" x14ac:dyDescent="0.25">
      <c r="C3" s="38"/>
      <c r="D3" s="37"/>
      <c r="E3" s="36"/>
      <c r="F3" s="36"/>
      <c r="G3" s="36"/>
      <c r="H3" s="36"/>
      <c r="I3" s="35"/>
    </row>
    <row r="4" spans="3:9" ht="12.75" hidden="1" customHeight="1" x14ac:dyDescent="0.2">
      <c r="C4" s="34"/>
      <c r="D4" s="34"/>
      <c r="E4" s="33"/>
      <c r="F4" s="33"/>
      <c r="G4" s="33"/>
      <c r="H4" s="33"/>
      <c r="I4" s="33"/>
    </row>
    <row r="5" spans="3:9" ht="12.75" customHeight="1" x14ac:dyDescent="0.2">
      <c r="C5" s="34"/>
      <c r="D5" s="34"/>
      <c r="E5" s="33"/>
      <c r="F5" s="33"/>
      <c r="G5" s="33"/>
      <c r="H5" s="33"/>
      <c r="I5" s="33"/>
    </row>
    <row r="6" spans="3:9" ht="12.75" customHeight="1" x14ac:dyDescent="0.2">
      <c r="C6" s="34"/>
      <c r="D6" s="34"/>
      <c r="E6" s="33"/>
      <c r="F6" s="33"/>
      <c r="G6" s="33"/>
      <c r="H6" s="33"/>
      <c r="I6" s="33"/>
    </row>
    <row r="7" spans="3:9" ht="12.75" customHeight="1" x14ac:dyDescent="0.2">
      <c r="C7" s="34"/>
      <c r="D7" s="34"/>
      <c r="E7" s="33"/>
      <c r="F7" s="33"/>
      <c r="G7" s="33"/>
      <c r="H7" s="33"/>
      <c r="I7" s="33"/>
    </row>
    <row r="8" spans="3:9" ht="12.75" customHeight="1" x14ac:dyDescent="0.2">
      <c r="C8" s="34"/>
      <c r="D8" s="34"/>
      <c r="E8" s="33"/>
      <c r="F8" s="33"/>
      <c r="G8" s="33"/>
      <c r="H8" s="33"/>
      <c r="I8" s="33"/>
    </row>
    <row r="9" spans="3:9" ht="12.75" customHeight="1" x14ac:dyDescent="0.2">
      <c r="C9" s="34"/>
      <c r="D9" s="34"/>
      <c r="E9" s="33"/>
      <c r="F9" s="33"/>
      <c r="G9" s="33"/>
      <c r="H9" s="33"/>
      <c r="I9" s="33"/>
    </row>
    <row r="10" spans="3:9" ht="12.75" customHeight="1" x14ac:dyDescent="0.2">
      <c r="C10" s="34"/>
      <c r="D10" s="34"/>
      <c r="E10" s="33"/>
      <c r="F10" s="33"/>
      <c r="G10" s="33"/>
      <c r="H10" s="33"/>
      <c r="I10" s="33"/>
    </row>
    <row r="11" spans="3:9" ht="12.75" customHeight="1" x14ac:dyDescent="0.2">
      <c r="C11" s="34"/>
      <c r="D11" s="34"/>
      <c r="E11" s="33"/>
      <c r="F11" s="33"/>
      <c r="G11" s="33"/>
      <c r="H11" s="33"/>
      <c r="I11" s="33"/>
    </row>
    <row r="12" spans="3:9" ht="12.75" customHeight="1" x14ac:dyDescent="0.2">
      <c r="C12" s="34"/>
      <c r="D12" s="34"/>
      <c r="E12" s="33"/>
      <c r="F12" s="33"/>
      <c r="G12" s="33"/>
      <c r="H12" s="33"/>
      <c r="I12" s="33"/>
    </row>
    <row r="13" spans="3:9" ht="12.75" customHeight="1" x14ac:dyDescent="0.2">
      <c r="C13" s="34"/>
      <c r="D13" s="34"/>
      <c r="E13" s="33"/>
      <c r="F13" s="33"/>
      <c r="G13" s="33"/>
      <c r="H13" s="33"/>
      <c r="I13" s="33"/>
    </row>
    <row r="14" spans="3:9" ht="12.75" customHeight="1" x14ac:dyDescent="0.2">
      <c r="C14" s="34"/>
      <c r="D14" s="34"/>
      <c r="E14" s="33"/>
      <c r="F14" s="33"/>
      <c r="G14" s="33"/>
      <c r="H14" s="33"/>
      <c r="I14" s="33"/>
    </row>
    <row r="15" spans="3:9" ht="12.75" customHeight="1" x14ac:dyDescent="0.2">
      <c r="C15" s="34"/>
      <c r="D15" s="34"/>
      <c r="E15" s="33"/>
      <c r="F15" s="33"/>
      <c r="G15" s="33"/>
      <c r="H15" s="33"/>
      <c r="I15" s="33"/>
    </row>
    <row r="16" spans="3:9" ht="12.75" customHeight="1" x14ac:dyDescent="0.2">
      <c r="C16" s="34"/>
      <c r="D16" s="34"/>
      <c r="E16" s="33"/>
      <c r="F16" s="33"/>
      <c r="G16" s="33"/>
      <c r="H16" s="33"/>
      <c r="I16" s="33"/>
    </row>
    <row r="17" spans="3:11" ht="12.75" customHeight="1" x14ac:dyDescent="0.2">
      <c r="C17" s="34"/>
      <c r="D17" s="34"/>
      <c r="E17" s="33"/>
      <c r="F17" s="33"/>
      <c r="G17" s="33"/>
      <c r="H17" s="33"/>
      <c r="I17" s="33"/>
    </row>
    <row r="18" spans="3:11" ht="12.75" customHeight="1" x14ac:dyDescent="0.2">
      <c r="C18" s="34"/>
      <c r="D18" s="34"/>
      <c r="E18" s="33"/>
      <c r="F18" s="33"/>
      <c r="G18" s="33"/>
      <c r="H18" s="33"/>
      <c r="I18" s="33"/>
    </row>
    <row r="19" spans="3:11" ht="12.75" customHeight="1" x14ac:dyDescent="0.2">
      <c r="C19" s="34"/>
      <c r="D19" s="34"/>
      <c r="E19" s="33"/>
      <c r="F19" s="33"/>
      <c r="G19" s="33"/>
      <c r="H19" s="33"/>
      <c r="I19" s="33"/>
    </row>
    <row r="20" spans="3:11" ht="14.25" x14ac:dyDescent="0.2">
      <c r="C20" s="48" t="s">
        <v>46</v>
      </c>
      <c r="D20" s="48"/>
      <c r="E20" s="48"/>
      <c r="F20" s="48"/>
      <c r="G20" s="48"/>
      <c r="H20" s="48"/>
      <c r="I20" s="48"/>
    </row>
    <row r="21" spans="3:11" x14ac:dyDescent="0.2">
      <c r="C21" s="49" t="s">
        <v>45</v>
      </c>
      <c r="D21" s="49"/>
      <c r="E21" s="49"/>
      <c r="F21" s="49"/>
      <c r="G21" s="49"/>
      <c r="H21" s="49"/>
      <c r="I21" s="49"/>
    </row>
    <row r="22" spans="3:11" x14ac:dyDescent="0.2">
      <c r="C22" s="49" t="s">
        <v>44</v>
      </c>
      <c r="D22" s="49"/>
      <c r="E22" s="49"/>
      <c r="F22" s="49"/>
      <c r="G22" s="49"/>
      <c r="H22" s="49"/>
      <c r="I22" s="49"/>
    </row>
    <row r="23" spans="3:11" ht="6" customHeight="1" thickBot="1" x14ac:dyDescent="0.25">
      <c r="C23" s="54"/>
      <c r="D23" s="54"/>
      <c r="E23" s="54"/>
      <c r="F23" s="54"/>
      <c r="G23" s="54"/>
      <c r="H23" s="54"/>
      <c r="I23" s="54"/>
    </row>
    <row r="24" spans="3:11" ht="51.75" customHeight="1" thickBot="1" x14ac:dyDescent="0.25">
      <c r="C24" s="28" t="s">
        <v>34</v>
      </c>
      <c r="D24" s="31" t="s">
        <v>33</v>
      </c>
      <c r="E24" s="30" t="s">
        <v>32</v>
      </c>
      <c r="F24" s="30" t="s">
        <v>31</v>
      </c>
      <c r="G24" s="30" t="s">
        <v>30</v>
      </c>
      <c r="H24" s="30" t="s">
        <v>29</v>
      </c>
      <c r="I24" s="31" t="s">
        <v>43</v>
      </c>
    </row>
    <row r="25" spans="3:11" ht="13.5" customHeight="1" thickBot="1" x14ac:dyDescent="0.25">
      <c r="C25" s="51" t="s">
        <v>42</v>
      </c>
      <c r="D25" s="52"/>
      <c r="E25" s="52"/>
      <c r="F25" s="52"/>
      <c r="G25" s="52"/>
      <c r="H25" s="52"/>
      <c r="I25" s="53"/>
    </row>
    <row r="26" spans="3:11" ht="13.5" customHeight="1" thickBot="1" x14ac:dyDescent="0.25">
      <c r="C26" s="16" t="s">
        <v>41</v>
      </c>
      <c r="D26" s="21">
        <v>226138.83000000005</v>
      </c>
      <c r="E26" s="19"/>
      <c r="F26" s="19">
        <f>29267.9+9395.14</f>
        <v>38663.040000000001</v>
      </c>
      <c r="G26" s="19"/>
      <c r="H26" s="19">
        <f>+D26+E26-F26</f>
        <v>187475.79000000004</v>
      </c>
      <c r="I26" s="40" t="s">
        <v>40</v>
      </c>
      <c r="K26" s="25">
        <f>201052.17+267869.08</f>
        <v>468921.25</v>
      </c>
    </row>
    <row r="27" spans="3:11" ht="13.5" customHeight="1" thickBot="1" x14ac:dyDescent="0.25">
      <c r="C27" s="16" t="s">
        <v>39</v>
      </c>
      <c r="D27" s="21">
        <v>126121.8700000001</v>
      </c>
      <c r="E27" s="20"/>
      <c r="F27" s="20">
        <f>19809.38+5917.73+2467.55+6218.18</f>
        <v>34412.839999999997</v>
      </c>
      <c r="G27" s="19"/>
      <c r="H27" s="19">
        <f>+D27+E27-F27</f>
        <v>91709.030000000101</v>
      </c>
      <c r="I27" s="41"/>
      <c r="K27" s="25">
        <f>58756.64+118644.55-1334.94</f>
        <v>176066.25</v>
      </c>
    </row>
    <row r="28" spans="3:11" ht="13.5" customHeight="1" thickBot="1" x14ac:dyDescent="0.25">
      <c r="C28" s="16" t="s">
        <v>38</v>
      </c>
      <c r="D28" s="21">
        <v>49311.510000000097</v>
      </c>
      <c r="E28" s="20"/>
      <c r="F28" s="20">
        <f>13606.05+2775.2</f>
        <v>16381.25</v>
      </c>
      <c r="G28" s="19"/>
      <c r="H28" s="19">
        <f>+D28+E28-F28</f>
        <v>32930.260000000097</v>
      </c>
      <c r="I28" s="41"/>
      <c r="K28" s="1">
        <f>2074.76+68593.85-3035.86+24031.42</f>
        <v>91664.17</v>
      </c>
    </row>
    <row r="29" spans="3:11" ht="13.5" customHeight="1" thickBot="1" x14ac:dyDescent="0.25">
      <c r="C29" s="16" t="s">
        <v>37</v>
      </c>
      <c r="D29" s="21">
        <v>35765.79999999985</v>
      </c>
      <c r="E29" s="20"/>
      <c r="F29" s="20">
        <f>10231.51+107+1993.1</f>
        <v>12331.61</v>
      </c>
      <c r="G29" s="19"/>
      <c r="H29" s="19">
        <f>+D29+E29-F29</f>
        <v>23434.18999999985</v>
      </c>
      <c r="I29" s="41"/>
      <c r="K29" s="1">
        <f>16561-181.35+6192.57+24723.6-1064.84+8071.31-0.05</f>
        <v>54302.239999999998</v>
      </c>
    </row>
    <row r="30" spans="3:11" ht="13.5" customHeight="1" thickBot="1" x14ac:dyDescent="0.25">
      <c r="C30" s="16" t="s">
        <v>36</v>
      </c>
      <c r="D30" s="21">
        <v>6753.6700000000092</v>
      </c>
      <c r="E30" s="20">
        <f>11.66+19184.95+46251.57</f>
        <v>65448.18</v>
      </c>
      <c r="F30" s="20">
        <f>43014.93+17351.35+18.46+0.26+7.81+1459.34</f>
        <v>61852.149999999994</v>
      </c>
      <c r="G30" s="19">
        <f>+E30</f>
        <v>65448.18</v>
      </c>
      <c r="H30" s="19">
        <f>+D30+E30-F30</f>
        <v>10349.700000000012</v>
      </c>
      <c r="I30" s="42"/>
      <c r="K30" s="1">
        <f>661.81-1752.25+824.71-6.38+1818.42+71.9+53.09-4.55</f>
        <v>1666.75</v>
      </c>
    </row>
    <row r="31" spans="3:11" ht="13.5" customHeight="1" thickBot="1" x14ac:dyDescent="0.25">
      <c r="C31" s="16" t="s">
        <v>11</v>
      </c>
      <c r="D31" s="15">
        <f>SUM(D26:D30)</f>
        <v>444091.68000000005</v>
      </c>
      <c r="E31" s="15">
        <f>SUM(E26:E30)</f>
        <v>65448.18</v>
      </c>
      <c r="F31" s="15">
        <f>SUM(F26:F30)</f>
        <v>163640.89000000001</v>
      </c>
      <c r="G31" s="15">
        <f>SUM(G26:G30)</f>
        <v>65448.18</v>
      </c>
      <c r="H31" s="15">
        <f>SUM(H26:H30)</f>
        <v>345898.97000000003</v>
      </c>
      <c r="I31" s="32"/>
    </row>
    <row r="32" spans="3:11" ht="13.5" customHeight="1" thickBot="1" x14ac:dyDescent="0.25">
      <c r="C32" s="50" t="s">
        <v>35</v>
      </c>
      <c r="D32" s="50"/>
      <c r="E32" s="50"/>
      <c r="F32" s="50"/>
      <c r="G32" s="50"/>
      <c r="H32" s="50"/>
      <c r="I32" s="50"/>
    </row>
    <row r="33" spans="3:11" ht="50.25" customHeight="1" thickBot="1" x14ac:dyDescent="0.25">
      <c r="C33" s="24" t="s">
        <v>34</v>
      </c>
      <c r="D33" s="31" t="s">
        <v>33</v>
      </c>
      <c r="E33" s="30" t="s">
        <v>32</v>
      </c>
      <c r="F33" s="30" t="s">
        <v>31</v>
      </c>
      <c r="G33" s="30" t="s">
        <v>30</v>
      </c>
      <c r="H33" s="30" t="s">
        <v>29</v>
      </c>
      <c r="I33" s="29" t="s">
        <v>28</v>
      </c>
    </row>
    <row r="34" spans="3:11" ht="13.5" customHeight="1" thickBot="1" x14ac:dyDescent="0.25">
      <c r="C34" s="28" t="s">
        <v>27</v>
      </c>
      <c r="D34" s="27">
        <v>355237.28</v>
      </c>
      <c r="E34" s="18">
        <v>1507726.96</v>
      </c>
      <c r="F34" s="18">
        <f>1511833.63-3590.49</f>
        <v>1508243.14</v>
      </c>
      <c r="G34" s="19">
        <f>+E34</f>
        <v>1507726.96</v>
      </c>
      <c r="H34" s="18">
        <f t="shared" ref="H34:H44" si="0">+D34+E34-F34</f>
        <v>354721.10000000009</v>
      </c>
      <c r="I34" s="46" t="s">
        <v>26</v>
      </c>
      <c r="J34" s="5">
        <f>246114.46-483.63+9.83-4.73+99.69-47.8-D34</f>
        <v>-109549.46000000005</v>
      </c>
      <c r="K34" s="5">
        <f>264178.52+5.7-4.73+57.84-47.8-H34</f>
        <v>-90531.57</v>
      </c>
    </row>
    <row r="35" spans="3:11" ht="14.25" customHeight="1" thickBot="1" x14ac:dyDescent="0.25">
      <c r="C35" s="16" t="s">
        <v>25</v>
      </c>
      <c r="D35" s="21">
        <v>72973.750000000029</v>
      </c>
      <c r="E35" s="19">
        <v>317232.06</v>
      </c>
      <c r="F35" s="19">
        <f>317599.41-844.08</f>
        <v>316755.32999999996</v>
      </c>
      <c r="G35" s="19">
        <v>552229.61</v>
      </c>
      <c r="H35" s="18">
        <f t="shared" si="0"/>
        <v>73450.480000000098</v>
      </c>
      <c r="I35" s="47"/>
    </row>
    <row r="36" spans="3:11" ht="13.5" hidden="1" customHeight="1" thickBot="1" x14ac:dyDescent="0.25">
      <c r="C36" s="24" t="s">
        <v>24</v>
      </c>
      <c r="D36" s="26">
        <v>0</v>
      </c>
      <c r="E36" s="19"/>
      <c r="F36" s="19"/>
      <c r="G36" s="19"/>
      <c r="H36" s="18">
        <f t="shared" si="0"/>
        <v>0</v>
      </c>
      <c r="I36" s="14"/>
    </row>
    <row r="37" spans="3:11" ht="13.5" customHeight="1" thickBot="1" x14ac:dyDescent="0.25">
      <c r="C37" s="24" t="s">
        <v>24</v>
      </c>
      <c r="D37" s="26">
        <v>32289.850000000006</v>
      </c>
      <c r="E37" s="19">
        <v>45133.39</v>
      </c>
      <c r="F37" s="19">
        <f>64447.22-354.54</f>
        <v>64092.68</v>
      </c>
      <c r="G37" s="19"/>
      <c r="H37" s="18">
        <f t="shared" si="0"/>
        <v>13330.560000000005</v>
      </c>
      <c r="I37" s="14"/>
    </row>
    <row r="38" spans="3:11" ht="12.75" customHeight="1" thickBot="1" x14ac:dyDescent="0.25">
      <c r="C38" s="16" t="s">
        <v>23</v>
      </c>
      <c r="D38" s="21">
        <v>42644.859999999957</v>
      </c>
      <c r="E38" s="19">
        <v>129765.04</v>
      </c>
      <c r="F38" s="19">
        <f>131610.18-1503.59</f>
        <v>130106.59</v>
      </c>
      <c r="G38" s="19">
        <v>84971.79</v>
      </c>
      <c r="H38" s="18">
        <f t="shared" si="0"/>
        <v>42303.309999999969</v>
      </c>
      <c r="I38" s="23" t="s">
        <v>22</v>
      </c>
    </row>
    <row r="39" spans="3:11" ht="26.25" customHeight="1" thickBot="1" x14ac:dyDescent="0.25">
      <c r="C39" s="16" t="s">
        <v>21</v>
      </c>
      <c r="D39" s="21">
        <v>46210.50999999998</v>
      </c>
      <c r="E39" s="19"/>
      <c r="F39" s="19">
        <f>12501.39+1826.57</f>
        <v>14327.96</v>
      </c>
      <c r="G39" s="19"/>
      <c r="H39" s="18">
        <f t="shared" si="0"/>
        <v>31882.549999999981</v>
      </c>
      <c r="I39" s="17" t="s">
        <v>20</v>
      </c>
      <c r="J39" s="1">
        <f>27616.54-105.42+24975.86</f>
        <v>52486.98</v>
      </c>
      <c r="K39" s="1">
        <f>24197.04+11169.91+21298.29</f>
        <v>56665.24</v>
      </c>
    </row>
    <row r="40" spans="3:11" ht="25.5" customHeight="1" thickBot="1" x14ac:dyDescent="0.25">
      <c r="C40" s="16" t="s">
        <v>19</v>
      </c>
      <c r="D40" s="21">
        <v>3596.9099999999962</v>
      </c>
      <c r="E40" s="20">
        <v>17108.88</v>
      </c>
      <c r="F40" s="20">
        <f>16684.22-39</f>
        <v>16645.22</v>
      </c>
      <c r="G40" s="19">
        <v>8244</v>
      </c>
      <c r="H40" s="18">
        <f t="shared" si="0"/>
        <v>4060.5699999999961</v>
      </c>
      <c r="I40" s="17" t="s">
        <v>18</v>
      </c>
    </row>
    <row r="41" spans="3:11" ht="13.5" customHeight="1" thickBot="1" x14ac:dyDescent="0.25">
      <c r="C41" s="24" t="s">
        <v>17</v>
      </c>
      <c r="D41" s="21">
        <v>7644.6099999999933</v>
      </c>
      <c r="E41" s="20"/>
      <c r="F41" s="20">
        <f>220.38+135.66</f>
        <v>356.03999999999996</v>
      </c>
      <c r="G41" s="19"/>
      <c r="H41" s="18">
        <f t="shared" si="0"/>
        <v>7288.5699999999933</v>
      </c>
      <c r="I41" s="23"/>
      <c r="J41" s="25">
        <f>17175.05-216.25</f>
        <v>16958.8</v>
      </c>
    </row>
    <row r="42" spans="3:11" ht="13.5" customHeight="1" thickBot="1" x14ac:dyDescent="0.25">
      <c r="C42" s="24" t="s">
        <v>16</v>
      </c>
      <c r="D42" s="21">
        <v>30085.810000000016</v>
      </c>
      <c r="E42" s="20">
        <v>-3245.69</v>
      </c>
      <c r="F42" s="20">
        <f>3631.5+2357.46+3325</f>
        <v>9313.9599999999991</v>
      </c>
      <c r="G42" s="19"/>
      <c r="H42" s="18">
        <f t="shared" si="0"/>
        <v>17526.160000000018</v>
      </c>
      <c r="I42" s="23"/>
      <c r="J42" s="1">
        <f>8442.12-16.67+4167-8.26</f>
        <v>12584.19</v>
      </c>
      <c r="K42" s="1">
        <f>10158.57+23052.1</f>
        <v>33210.67</v>
      </c>
    </row>
    <row r="43" spans="3:11" ht="13.5" customHeight="1" thickBot="1" x14ac:dyDescent="0.25">
      <c r="C43" s="24" t="s">
        <v>15</v>
      </c>
      <c r="D43" s="21">
        <v>28.63</v>
      </c>
      <c r="E43" s="20"/>
      <c r="F43" s="20">
        <f>2.52+0.25+1.68</f>
        <v>4.45</v>
      </c>
      <c r="G43" s="19"/>
      <c r="H43" s="18">
        <f t="shared" si="0"/>
        <v>24.18</v>
      </c>
      <c r="I43" s="23" t="s">
        <v>14</v>
      </c>
    </row>
    <row r="44" spans="3:11" ht="13.5" customHeight="1" thickBot="1" x14ac:dyDescent="0.25">
      <c r="C44" s="22" t="s">
        <v>13</v>
      </c>
      <c r="D44" s="21">
        <v>10260.199999999997</v>
      </c>
      <c r="E44" s="20">
        <v>44197.38</v>
      </c>
      <c r="F44" s="20">
        <f>44084.06-101.82</f>
        <v>43982.239999999998</v>
      </c>
      <c r="G44" s="19">
        <v>40743.120000000003</v>
      </c>
      <c r="H44" s="18">
        <f t="shared" si="0"/>
        <v>10475.339999999997</v>
      </c>
      <c r="I44" s="17" t="s">
        <v>12</v>
      </c>
    </row>
    <row r="45" spans="3:11" s="13" customFormat="1" ht="13.5" customHeight="1" thickBot="1" x14ac:dyDescent="0.25">
      <c r="C45" s="16" t="s">
        <v>11</v>
      </c>
      <c r="D45" s="15">
        <f>SUM(D34:D44)</f>
        <v>600972.41</v>
      </c>
      <c r="E45" s="15">
        <f>SUM(E34:E44)</f>
        <v>2057918.0199999998</v>
      </c>
      <c r="F45" s="15">
        <f>SUM(F34:F44)</f>
        <v>2103827.61</v>
      </c>
      <c r="G45" s="15">
        <f>SUM(G34:G44)</f>
        <v>2193915.48</v>
      </c>
      <c r="H45" s="15">
        <f>SUM(H34:H44)</f>
        <v>555062.82000000018</v>
      </c>
      <c r="I45" s="14"/>
    </row>
    <row r="46" spans="3:11" ht="13.5" customHeight="1" thickBot="1" x14ac:dyDescent="0.25">
      <c r="C46" s="45" t="s">
        <v>10</v>
      </c>
      <c r="D46" s="45"/>
      <c r="E46" s="45"/>
      <c r="F46" s="45"/>
      <c r="G46" s="45"/>
      <c r="H46" s="45"/>
      <c r="I46" s="45"/>
    </row>
    <row r="47" spans="3:11" ht="54.75" customHeight="1" thickBot="1" x14ac:dyDescent="0.25">
      <c r="C47" s="11" t="s">
        <v>9</v>
      </c>
      <c r="D47" s="43" t="s">
        <v>8</v>
      </c>
      <c r="E47" s="43"/>
      <c r="F47" s="43"/>
      <c r="G47" s="43"/>
      <c r="H47" s="43"/>
      <c r="I47" s="12" t="s">
        <v>7</v>
      </c>
    </row>
    <row r="48" spans="3:11" ht="33" customHeight="1" thickBot="1" x14ac:dyDescent="0.25">
      <c r="C48" s="11" t="s">
        <v>6</v>
      </c>
      <c r="D48" s="43" t="s">
        <v>5</v>
      </c>
      <c r="E48" s="43"/>
      <c r="F48" s="43"/>
      <c r="G48" s="43"/>
      <c r="H48" s="44"/>
      <c r="I48" s="10" t="s">
        <v>4</v>
      </c>
    </row>
    <row r="49" spans="3:8" ht="26.25" customHeight="1" x14ac:dyDescent="0.3">
      <c r="C49" s="9" t="s">
        <v>3</v>
      </c>
      <c r="D49" s="9"/>
      <c r="E49" s="9"/>
      <c r="F49" s="9"/>
      <c r="G49" s="9"/>
      <c r="H49" s="8">
        <f>+H31+H45</f>
        <v>900961.79000000027</v>
      </c>
    </row>
    <row r="50" spans="3:8" ht="15" hidden="1" x14ac:dyDescent="0.25">
      <c r="C50" s="7" t="s">
        <v>2</v>
      </c>
      <c r="D50" s="7"/>
    </row>
    <row r="51" spans="3:8" ht="12.75" hidden="1" customHeight="1" x14ac:dyDescent="0.2">
      <c r="C51" s="6" t="s">
        <v>1</v>
      </c>
    </row>
    <row r="52" spans="3:8" x14ac:dyDescent="0.2">
      <c r="C52" s="1"/>
      <c r="D52" s="1"/>
      <c r="E52" s="1"/>
      <c r="F52" s="1"/>
      <c r="G52" s="1"/>
      <c r="H52" s="1"/>
    </row>
    <row r="53" spans="3:8" x14ac:dyDescent="0.2">
      <c r="C53" s="1"/>
      <c r="D53" s="5"/>
      <c r="E53" s="5"/>
      <c r="F53" s="5"/>
      <c r="G53" s="5"/>
      <c r="H53" s="5"/>
    </row>
    <row r="54" spans="3:8" x14ac:dyDescent="0.2">
      <c r="C54" s="2" t="s">
        <v>0</v>
      </c>
      <c r="D54" s="4"/>
      <c r="E54" s="4">
        <f>+E45+E31+28415+71100</f>
        <v>2222881.1999999997</v>
      </c>
      <c r="F54" s="4"/>
      <c r="G54" s="4">
        <f>+G45+G31</f>
        <v>2259363.66</v>
      </c>
      <c r="H54" s="4"/>
    </row>
    <row r="55" spans="3:8" hidden="1" x14ac:dyDescent="0.2">
      <c r="H55" s="3">
        <f>65264.75+285503.08+8788.03+36701.4+3205.9+25987.17+12496.44+57339.19+27454.34+8367.92+31.03+3.05</f>
        <v>531142.30000000016</v>
      </c>
    </row>
  </sheetData>
  <mergeCells count="11">
    <mergeCell ref="C20:I20"/>
    <mergeCell ref="C21:I21"/>
    <mergeCell ref="C32:I32"/>
    <mergeCell ref="C25:I25"/>
    <mergeCell ref="C23:I23"/>
    <mergeCell ref="C22:I22"/>
    <mergeCell ref="I26:I30"/>
    <mergeCell ref="D48:H48"/>
    <mergeCell ref="D47:H47"/>
    <mergeCell ref="C46:I46"/>
    <mergeCell ref="I34:I3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4"/>
  <sheetViews>
    <sheetView zoomScaleNormal="100" zoomScaleSheetLayoutView="120" workbookViewId="0">
      <selection activeCell="G8" sqref="G8"/>
    </sheetView>
  </sheetViews>
  <sheetFormatPr defaultRowHeight="15" x14ac:dyDescent="0.25"/>
  <cols>
    <col min="1" max="1" width="4.5703125" style="55" customWidth="1"/>
    <col min="2" max="2" width="12.42578125" style="55" customWidth="1"/>
    <col min="3" max="3" width="13.28515625" style="55" hidden="1" customWidth="1"/>
    <col min="4" max="4" width="12.140625" style="55" customWidth="1"/>
    <col min="5" max="5" width="13.5703125" style="55" customWidth="1"/>
    <col min="6" max="6" width="13.28515625" style="55" customWidth="1"/>
    <col min="7" max="7" width="15.28515625" style="55" customWidth="1"/>
    <col min="8" max="8" width="15.140625" style="55" customWidth="1"/>
    <col min="9" max="9" width="13.85546875" style="55" customWidth="1"/>
    <col min="10" max="16384" width="9.140625" style="55"/>
  </cols>
  <sheetData>
    <row r="4" spans="1:9" x14ac:dyDescent="0.25">
      <c r="A4" s="81" t="s">
        <v>74</v>
      </c>
      <c r="B4" s="81"/>
      <c r="C4" s="81"/>
      <c r="D4" s="81"/>
      <c r="E4" s="81"/>
      <c r="F4" s="81"/>
      <c r="G4" s="81"/>
      <c r="H4" s="81"/>
      <c r="I4" s="81"/>
    </row>
    <row r="5" spans="1:9" x14ac:dyDescent="0.25">
      <c r="A5" s="81" t="s">
        <v>73</v>
      </c>
      <c r="B5" s="81"/>
      <c r="C5" s="81"/>
      <c r="D5" s="81"/>
      <c r="E5" s="81"/>
      <c r="F5" s="81"/>
      <c r="G5" s="81"/>
      <c r="H5" s="81"/>
      <c r="I5" s="81"/>
    </row>
    <row r="6" spans="1:9" x14ac:dyDescent="0.25">
      <c r="A6" s="81" t="s">
        <v>72</v>
      </c>
      <c r="B6" s="81"/>
      <c r="C6" s="81"/>
      <c r="D6" s="81"/>
      <c r="E6" s="81"/>
      <c r="F6" s="81"/>
      <c r="G6" s="81"/>
      <c r="H6" s="81"/>
      <c r="I6" s="81"/>
    </row>
    <row r="7" spans="1:9" ht="60" x14ac:dyDescent="0.25">
      <c r="A7" s="79" t="s">
        <v>71</v>
      </c>
      <c r="B7" s="79" t="s">
        <v>70</v>
      </c>
      <c r="C7" s="79" t="s">
        <v>69</v>
      </c>
      <c r="D7" s="79" t="s">
        <v>68</v>
      </c>
      <c r="E7" s="79" t="s">
        <v>67</v>
      </c>
      <c r="F7" s="80" t="s">
        <v>66</v>
      </c>
      <c r="G7" s="80" t="s">
        <v>65</v>
      </c>
      <c r="H7" s="79" t="s">
        <v>64</v>
      </c>
      <c r="I7" s="79" t="s">
        <v>63</v>
      </c>
    </row>
    <row r="8" spans="1:9" x14ac:dyDescent="0.25">
      <c r="A8" s="78" t="s">
        <v>62</v>
      </c>
      <c r="B8" s="76">
        <v>118.42478</v>
      </c>
      <c r="C8" s="77"/>
      <c r="D8" s="77">
        <v>317.23205999999999</v>
      </c>
      <c r="E8" s="76">
        <v>316.75533000000001</v>
      </c>
      <c r="F8" s="76">
        <v>99.515000000000001</v>
      </c>
      <c r="G8" s="75">
        <v>552.22960999999998</v>
      </c>
      <c r="H8" s="74">
        <v>73.450479999999999</v>
      </c>
      <c r="I8" s="74">
        <f>B8+D8+F8-G8</f>
        <v>-17.057770000000005</v>
      </c>
    </row>
    <row r="10" spans="1:9" x14ac:dyDescent="0.25">
      <c r="A10" s="55" t="s">
        <v>61</v>
      </c>
    </row>
    <row r="11" spans="1:9" x14ac:dyDescent="0.25">
      <c r="A11" s="72" t="s">
        <v>60</v>
      </c>
      <c r="B11" s="72"/>
      <c r="C11" s="72"/>
      <c r="D11" s="72"/>
      <c r="E11" s="72"/>
      <c r="F11" s="72"/>
      <c r="G11" s="72"/>
    </row>
    <row r="12" spans="1:9" x14ac:dyDescent="0.25">
      <c r="A12" s="59" t="s">
        <v>59</v>
      </c>
      <c r="B12" s="72"/>
      <c r="C12" s="72"/>
      <c r="D12" s="72"/>
      <c r="E12" s="72"/>
      <c r="F12" s="72"/>
      <c r="G12" s="72"/>
    </row>
    <row r="13" spans="1:9" x14ac:dyDescent="0.25">
      <c r="A13" s="73" t="s">
        <v>58</v>
      </c>
      <c r="B13" s="72"/>
      <c r="C13" s="72"/>
      <c r="D13" s="72"/>
      <c r="E13" s="72"/>
      <c r="F13" s="72"/>
      <c r="G13" s="72"/>
    </row>
    <row r="14" spans="1:9" x14ac:dyDescent="0.25">
      <c r="A14" s="59" t="s">
        <v>57</v>
      </c>
      <c r="B14" s="72"/>
      <c r="C14" s="72"/>
      <c r="D14" s="72"/>
      <c r="E14" s="72"/>
      <c r="F14" s="72"/>
      <c r="G14" s="72"/>
    </row>
    <row r="15" spans="1:9" x14ac:dyDescent="0.25">
      <c r="A15" s="59" t="s">
        <v>56</v>
      </c>
      <c r="B15" s="72"/>
      <c r="C15" s="72"/>
      <c r="D15" s="72"/>
      <c r="E15" s="72"/>
      <c r="F15" s="72"/>
      <c r="G15" s="72"/>
    </row>
    <row r="16" spans="1:9" x14ac:dyDescent="0.25">
      <c r="A16" s="72" t="s">
        <v>55</v>
      </c>
      <c r="B16" s="72"/>
      <c r="C16" s="72"/>
      <c r="D16" s="72"/>
      <c r="E16" s="72"/>
      <c r="F16" s="72"/>
      <c r="G16" s="72"/>
    </row>
    <row r="17" spans="1:9" x14ac:dyDescent="0.25">
      <c r="A17" s="72" t="s">
        <v>54</v>
      </c>
      <c r="B17" s="72"/>
      <c r="C17" s="72"/>
      <c r="D17" s="72"/>
      <c r="E17" s="72"/>
      <c r="F17" s="72"/>
      <c r="G17" s="72"/>
    </row>
    <row r="18" spans="1:9" x14ac:dyDescent="0.25">
      <c r="A18" s="72" t="s">
        <v>53</v>
      </c>
      <c r="B18" s="72"/>
      <c r="C18" s="72"/>
      <c r="D18" s="72"/>
      <c r="E18" s="72"/>
      <c r="F18" s="72"/>
      <c r="G18" s="72"/>
    </row>
    <row r="19" spans="1:9" x14ac:dyDescent="0.25">
      <c r="A19" s="72" t="s">
        <v>52</v>
      </c>
      <c r="B19" s="72"/>
      <c r="C19" s="72"/>
      <c r="D19" s="72"/>
      <c r="E19" s="72"/>
      <c r="F19" s="72"/>
      <c r="G19" s="72"/>
    </row>
    <row r="20" spans="1:9" x14ac:dyDescent="0.25">
      <c r="A20" s="72" t="s">
        <v>51</v>
      </c>
      <c r="B20" s="72"/>
      <c r="C20" s="72"/>
      <c r="D20" s="72"/>
      <c r="E20" s="72"/>
      <c r="F20" s="72"/>
      <c r="G20" s="72"/>
    </row>
    <row r="21" spans="1:9" x14ac:dyDescent="0.25">
      <c r="A21" s="72" t="s">
        <v>50</v>
      </c>
      <c r="B21" s="72"/>
      <c r="C21" s="72"/>
      <c r="D21" s="72"/>
      <c r="E21" s="72"/>
      <c r="F21" s="72"/>
      <c r="G21" s="72"/>
    </row>
    <row r="22" spans="1:9" x14ac:dyDescent="0.25">
      <c r="A22" s="55" t="s">
        <v>49</v>
      </c>
    </row>
    <row r="23" spans="1:9" x14ac:dyDescent="0.25">
      <c r="A23" s="55" t="s">
        <v>48</v>
      </c>
    </row>
    <row r="24" spans="1:9" x14ac:dyDescent="0.25">
      <c r="A24" s="71"/>
      <c r="B24" s="71"/>
      <c r="C24" s="71"/>
      <c r="D24" s="71"/>
      <c r="E24" s="71"/>
      <c r="F24" s="71"/>
      <c r="G24" s="71"/>
      <c r="H24" s="71"/>
      <c r="I24" s="71"/>
    </row>
    <row r="25" spans="1:9" x14ac:dyDescent="0.25">
      <c r="A25" s="61"/>
      <c r="B25" s="68"/>
      <c r="C25" s="68"/>
      <c r="D25" s="68"/>
      <c r="E25" s="68"/>
      <c r="F25" s="66"/>
      <c r="G25" s="70"/>
      <c r="H25" s="67"/>
      <c r="I25" s="67"/>
    </row>
    <row r="26" spans="1:9" x14ac:dyDescent="0.25">
      <c r="A26" s="61"/>
      <c r="B26" s="69"/>
      <c r="C26" s="68"/>
      <c r="D26" s="67"/>
      <c r="E26" s="67"/>
      <c r="F26" s="66"/>
      <c r="G26" s="66"/>
      <c r="H26" s="66"/>
      <c r="I26" s="66"/>
    </row>
    <row r="27" spans="1:9" x14ac:dyDescent="0.25">
      <c r="A27" s="61"/>
      <c r="B27" s="65"/>
      <c r="C27" s="61"/>
      <c r="D27" s="64"/>
      <c r="E27" s="64"/>
      <c r="F27" s="61"/>
      <c r="G27" s="63"/>
      <c r="H27" s="63"/>
      <c r="I27" s="63"/>
    </row>
    <row r="28" spans="1:9" x14ac:dyDescent="0.25">
      <c r="A28" s="61"/>
      <c r="B28" s="65"/>
      <c r="C28" s="61"/>
      <c r="D28" s="64"/>
      <c r="E28" s="64"/>
      <c r="F28" s="61"/>
      <c r="G28" s="63"/>
      <c r="H28" s="63"/>
      <c r="I28" s="63"/>
    </row>
    <row r="29" spans="1:9" x14ac:dyDescent="0.25">
      <c r="A29" s="61"/>
      <c r="B29" s="61"/>
      <c r="C29" s="61"/>
      <c r="D29" s="64"/>
      <c r="E29" s="64"/>
      <c r="F29" s="61"/>
      <c r="G29" s="63"/>
      <c r="H29" s="63"/>
      <c r="I29" s="63"/>
    </row>
    <row r="30" spans="1:9" x14ac:dyDescent="0.25">
      <c r="A30" s="61"/>
      <c r="B30" s="62"/>
      <c r="C30" s="61"/>
      <c r="D30" s="61"/>
      <c r="E30" s="61"/>
      <c r="F30" s="61"/>
      <c r="G30" s="60"/>
      <c r="H30" s="60"/>
      <c r="I30" s="60"/>
    </row>
    <row r="31" spans="1:9" x14ac:dyDescent="0.25">
      <c r="A31" s="56"/>
      <c r="B31" s="56"/>
      <c r="C31" s="56"/>
      <c r="D31" s="56"/>
      <c r="E31" s="56"/>
      <c r="F31" s="56"/>
      <c r="G31" s="56"/>
      <c r="H31" s="56"/>
      <c r="I31" s="56"/>
    </row>
    <row r="32" spans="1:9" x14ac:dyDescent="0.25">
      <c r="A32" s="56"/>
      <c r="B32" s="56"/>
      <c r="C32" s="56"/>
      <c r="D32" s="56"/>
      <c r="E32" s="56"/>
      <c r="F32" s="57"/>
      <c r="G32" s="56"/>
      <c r="H32" s="56"/>
      <c r="I32" s="56"/>
    </row>
    <row r="33" spans="1:9" x14ac:dyDescent="0.25">
      <c r="A33" s="56"/>
      <c r="B33" s="56"/>
      <c r="C33" s="56"/>
      <c r="D33" s="56"/>
      <c r="E33" s="56"/>
      <c r="F33" s="58"/>
      <c r="G33" s="56"/>
      <c r="H33" s="56"/>
      <c r="I33" s="56"/>
    </row>
    <row r="34" spans="1:9" x14ac:dyDescent="0.25">
      <c r="A34" s="56"/>
      <c r="B34" s="56"/>
      <c r="C34" s="56"/>
      <c r="D34" s="56"/>
      <c r="E34" s="56"/>
      <c r="F34" s="58"/>
      <c r="G34" s="56"/>
      <c r="H34" s="56"/>
      <c r="I34" s="56"/>
    </row>
    <row r="35" spans="1:9" x14ac:dyDescent="0.25">
      <c r="A35" s="56"/>
      <c r="B35" s="56"/>
      <c r="C35" s="56"/>
      <c r="D35" s="56"/>
      <c r="E35" s="56"/>
      <c r="F35" s="58"/>
      <c r="G35" s="56"/>
      <c r="H35" s="56"/>
      <c r="I35" s="56"/>
    </row>
    <row r="36" spans="1:9" x14ac:dyDescent="0.25">
      <c r="A36" s="56"/>
      <c r="B36" s="56"/>
      <c r="C36" s="56"/>
      <c r="D36" s="56"/>
      <c r="E36" s="56"/>
      <c r="F36" s="57"/>
      <c r="G36" s="56"/>
      <c r="H36" s="56"/>
      <c r="I36" s="56"/>
    </row>
    <row r="37" spans="1:9" x14ac:dyDescent="0.25">
      <c r="A37" s="56"/>
      <c r="B37" s="56"/>
      <c r="C37" s="56"/>
      <c r="D37" s="56"/>
      <c r="E37" s="56"/>
      <c r="F37" s="56"/>
      <c r="G37" s="56"/>
      <c r="H37" s="56"/>
      <c r="I37" s="56"/>
    </row>
    <row r="38" spans="1:9" x14ac:dyDescent="0.25">
      <c r="A38" s="56"/>
      <c r="B38" s="56"/>
      <c r="C38" s="56"/>
      <c r="D38" s="56"/>
      <c r="E38" s="56"/>
      <c r="F38" s="56"/>
      <c r="G38" s="57"/>
      <c r="H38" s="56"/>
      <c r="I38" s="56"/>
    </row>
    <row r="39" spans="1:9" x14ac:dyDescent="0.25">
      <c r="A39" s="56"/>
      <c r="B39" s="56"/>
      <c r="C39" s="56"/>
      <c r="D39" s="56"/>
      <c r="E39" s="56"/>
      <c r="F39" s="56"/>
      <c r="G39" s="58"/>
      <c r="H39" s="56"/>
      <c r="I39" s="56"/>
    </row>
    <row r="40" spans="1:9" x14ac:dyDescent="0.25">
      <c r="A40" s="56"/>
      <c r="B40" s="59"/>
      <c r="C40" s="56"/>
      <c r="D40" s="56"/>
      <c r="E40" s="56"/>
      <c r="F40" s="56"/>
      <c r="G40" s="58"/>
      <c r="H40" s="56"/>
      <c r="I40" s="56"/>
    </row>
    <row r="41" spans="1:9" x14ac:dyDescent="0.25">
      <c r="A41" s="56"/>
      <c r="B41" s="56"/>
      <c r="C41" s="56"/>
      <c r="D41" s="56"/>
      <c r="E41" s="56"/>
      <c r="F41" s="56"/>
      <c r="G41" s="57"/>
      <c r="H41" s="56"/>
      <c r="I41" s="56"/>
    </row>
    <row r="42" spans="1:9" x14ac:dyDescent="0.25">
      <c r="A42" s="56"/>
      <c r="B42" s="56"/>
      <c r="C42" s="56"/>
      <c r="D42" s="56"/>
      <c r="E42" s="56"/>
      <c r="F42" s="56"/>
      <c r="G42" s="56"/>
      <c r="H42" s="56"/>
      <c r="I42" s="56"/>
    </row>
    <row r="43" spans="1:9" x14ac:dyDescent="0.25">
      <c r="A43" s="56"/>
      <c r="B43" s="56"/>
      <c r="C43" s="56"/>
      <c r="D43" s="56"/>
      <c r="E43" s="56"/>
      <c r="F43" s="56"/>
      <c r="G43" s="56"/>
      <c r="H43" s="56"/>
      <c r="I43" s="56"/>
    </row>
    <row r="44" spans="1:9" x14ac:dyDescent="0.25">
      <c r="A44" s="56"/>
      <c r="B44" s="56"/>
      <c r="C44" s="56"/>
      <c r="D44" s="56"/>
      <c r="E44" s="56"/>
      <c r="F44" s="56"/>
      <c r="G44" s="56"/>
      <c r="H44" s="56"/>
      <c r="I44" s="56"/>
    </row>
  </sheetData>
  <mergeCells count="9">
    <mergeCell ref="D27:E27"/>
    <mergeCell ref="D28:E28"/>
    <mergeCell ref="D29:E29"/>
    <mergeCell ref="A4:I4"/>
    <mergeCell ref="A5:I5"/>
    <mergeCell ref="A6:I6"/>
    <mergeCell ref="A24:I24"/>
    <mergeCell ref="H25:I25"/>
    <mergeCell ref="D26:E26"/>
  </mergeCells>
  <printOptions horizontalCentered="1"/>
  <pageMargins left="0.51181102362204722" right="0.51181102362204722" top="0.35433070866141736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Молодцова15 2</vt:lpstr>
      <vt:lpstr>Молодцова 15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2021-03-24T07:29:53Z</dcterms:created>
  <dcterms:modified xsi:type="dcterms:W3CDTF">2021-03-24T08:54:17Z</dcterms:modified>
</cp:coreProperties>
</file>