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Школьная1" sheetId="1" r:id="rId1"/>
    <sheet name="Школьная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7" i="1" l="1"/>
  <c r="H27" i="1"/>
  <c r="K27" i="1"/>
  <c r="F28" i="1"/>
  <c r="H28" i="1" s="1"/>
  <c r="H32" i="1" s="1"/>
  <c r="K28" i="1"/>
  <c r="F29" i="1"/>
  <c r="H29" i="1"/>
  <c r="K29" i="1"/>
  <c r="F30" i="1"/>
  <c r="H30" i="1" s="1"/>
  <c r="K30" i="1"/>
  <c r="E31" i="1"/>
  <c r="F31" i="1"/>
  <c r="G31" i="1"/>
  <c r="H31" i="1"/>
  <c r="K31" i="1"/>
  <c r="D32" i="1"/>
  <c r="E32" i="1"/>
  <c r="F32" i="1"/>
  <c r="G32" i="1"/>
  <c r="F35" i="1"/>
  <c r="G35" i="1"/>
  <c r="G45" i="1" s="1"/>
  <c r="G57" i="1" s="1"/>
  <c r="H35" i="1"/>
  <c r="J35" i="1"/>
  <c r="K35" i="1"/>
  <c r="F36" i="1"/>
  <c r="H36" i="1" s="1"/>
  <c r="F37" i="1"/>
  <c r="H37" i="1" s="1"/>
  <c r="H38" i="1"/>
  <c r="F39" i="1"/>
  <c r="H39" i="1"/>
  <c r="J39" i="1"/>
  <c r="K39" i="1"/>
  <c r="F40" i="1"/>
  <c r="H40" i="1"/>
  <c r="F41" i="1"/>
  <c r="H41" i="1"/>
  <c r="J41" i="1"/>
  <c r="F42" i="1"/>
  <c r="H42" i="1" s="1"/>
  <c r="J42" i="1"/>
  <c r="K42" i="1"/>
  <c r="E43" i="1"/>
  <c r="H43" i="1" s="1"/>
  <c r="F43" i="1"/>
  <c r="G43" i="1"/>
  <c r="F44" i="1"/>
  <c r="H44" i="1" s="1"/>
  <c r="D45" i="1"/>
  <c r="F45" i="1"/>
  <c r="H55" i="1"/>
  <c r="H45" i="1" l="1"/>
  <c r="H56" i="1" s="1"/>
  <c r="E45" i="1"/>
  <c r="E57" i="1" s="1"/>
  <c r="H50" i="1" l="1"/>
</calcChain>
</file>

<file path=xl/sharedStrings.xml><?xml version="1.0" encoding="utf-8"?>
<sst xmlns="http://schemas.openxmlformats.org/spreadsheetml/2006/main" count="81" uniqueCount="72">
  <si>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</si>
  <si>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</si>
  <si>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</si>
  <si>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</si>
  <si>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ИП Благовский А.Ю.</t>
  </si>
  <si>
    <t xml:space="preserve">Поступило от ИП Благовский А.Ю. за управление и содержание общедомового имущества  12872,73 руб. </t>
  </si>
  <si>
    <t>ИП Саакян Г.Р.</t>
  </si>
  <si>
    <t xml:space="preserve">Поступило от ИП Саакян Г.Р. за управление и содержание общедомового имущества  6972,27 руб. 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</si>
  <si>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</si>
  <si>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</si>
  <si>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</si>
  <si>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</si>
  <si>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</si>
  <si>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</si>
  <si>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</si>
  <si>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</si>
  <si>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</si>
  <si>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</si>
  <si>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</si>
  <si>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</si>
  <si>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</si>
  <si>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</si>
  <si>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</si>
  <si>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</si>
  <si>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</si>
  <si>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</si>
  <si>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</si>
  <si>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Н/2008-10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</si>
  <si>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</si>
  <si>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</si>
  <si>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</si>
  <si>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</si>
  <si>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</si>
  <si>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</si>
  <si>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</si>
  <si>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</si>
  <si>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</si>
  <si>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</si>
  <si>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</si>
  <si>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</si>
  <si>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</si>
  <si>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</si>
  <si>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</si>
  <si>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</si>
  <si>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</si>
  <si>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  по ул. Школьная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</si>
  <si>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</si>
  <si>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</si>
  <si>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</si>
  <si>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бетонных площадок - 75.48т.р.</t>
  </si>
  <si>
    <t>Замена подъездного ЦО -  710.01т.р.</t>
  </si>
  <si>
    <t>Расходный материал - 0.39т.р.</t>
  </si>
  <si>
    <t>Аварийное обслуживание - 2.89 т.р.</t>
  </si>
  <si>
    <t>Производство работ по неисправности в системе освещения общедомовых помещений - 0.72 т.р.</t>
  </si>
  <si>
    <t>замена замков в помещениях общего пользования - 0.06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</si>
  <si>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</si>
  <si>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- 2.57 т.р.</t>
  </si>
  <si>
    <t>Восстановление водоотводящих устройств (работы на чердаке, в подвале) - 0.07т.р.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</si>
  <si>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792</t>
    </r>
    <r>
      <rPr>
        <b/>
        <sz val="11"/>
        <color indexed="8"/>
        <rFont val="Calibri"/>
        <family val="2"/>
        <charset val="204"/>
      </rPr>
      <t xml:space="preserve">,19 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</si>
  <si>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</si>
  <si>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</si>
  <si>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</si>
  <si>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</si>
  <si>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</si>
  <si>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</si>
  <si>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</si>
  <si>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</si>
  <si>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</si>
  <si>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</si>
  <si>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1 по ул. Школьная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</si>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</sst>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2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1" fillId="0" borderId="0" xfId="1"/>
    <xf numFmtId="0" fontId="1" fillId="0" borderId="0" xfId="1" applyFont="1" applyFill="1"/>
    <xf numFmtId="2" fontId="17" fillId="0" borderId="5" xfId="1" applyNumberFormat="1" applyFont="1" applyFill="1" applyBorder="1" applyAlignment="1">
      <alignment horizontal="center" vertical="center"/>
    </xf>
    <xf numFmtId="2" fontId="17" fillId="2" borderId="5" xfId="1" applyNumberFormat="1" applyFont="1" applyFill="1" applyBorder="1" applyAlignment="1">
      <alignment horizontal="center" vertical="center"/>
    </xf>
    <xf numFmtId="2" fontId="17" fillId="3" borderId="5" xfId="1" applyNumberFormat="1" applyFont="1" applyFill="1" applyBorder="1" applyAlignment="1">
      <alignment horizontal="center" vertical="center"/>
    </xf>
    <xf numFmtId="2" fontId="17" fillId="4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29" zoomScaleNormal="100" workbookViewId="0">
      <selection activeCell="G36" sqref="G3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285156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2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48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4.25" x14ac:dyDescent="0.2">
      <c r="C21" s="49" t="s">
        <v>47</v>
      </c>
      <c r="D21" s="49"/>
      <c r="E21" s="49"/>
      <c r="F21" s="49"/>
      <c r="G21" s="49"/>
      <c r="H21" s="49"/>
      <c r="I21" s="49"/>
    </row>
    <row r="22" spans="3:11" x14ac:dyDescent="0.2">
      <c r="C22" s="42" t="s">
        <v>46</v>
      </c>
      <c r="D22" s="42"/>
      <c r="E22" s="42"/>
      <c r="F22" s="42"/>
      <c r="G22" s="42"/>
      <c r="H22" s="42"/>
      <c r="I22" s="42"/>
    </row>
    <row r="23" spans="3:11" x14ac:dyDescent="0.2">
      <c r="C23" s="42" t="s">
        <v>45</v>
      </c>
      <c r="D23" s="42"/>
      <c r="E23" s="42"/>
      <c r="F23" s="42"/>
      <c r="G23" s="42"/>
      <c r="H23" s="42"/>
      <c r="I23" s="42"/>
    </row>
    <row r="24" spans="3:11" ht="6" customHeight="1" thickBot="1" x14ac:dyDescent="0.25">
      <c r="C24" s="54"/>
      <c r="D24" s="54"/>
      <c r="E24" s="54"/>
      <c r="F24" s="54"/>
      <c r="G24" s="54"/>
      <c r="H24" s="54"/>
      <c r="I24" s="54"/>
    </row>
    <row r="25" spans="3:11" ht="60" customHeight="1" thickBot="1" x14ac:dyDescent="0.25">
      <c r="C25" s="26" t="s">
        <v>35</v>
      </c>
      <c r="D25" s="29" t="s">
        <v>34</v>
      </c>
      <c r="E25" s="28" t="s">
        <v>33</v>
      </c>
      <c r="F25" s="28" t="s">
        <v>32</v>
      </c>
      <c r="G25" s="28" t="s">
        <v>31</v>
      </c>
      <c r="H25" s="28" t="s">
        <v>30</v>
      </c>
      <c r="I25" s="29" t="s">
        <v>44</v>
      </c>
    </row>
    <row r="26" spans="3:11" ht="13.5" customHeight="1" thickBot="1" x14ac:dyDescent="0.25">
      <c r="C26" s="51" t="s">
        <v>43</v>
      </c>
      <c r="D26" s="52"/>
      <c r="E26" s="52"/>
      <c r="F26" s="52"/>
      <c r="G26" s="52"/>
      <c r="H26" s="52"/>
      <c r="I26" s="53"/>
    </row>
    <row r="27" spans="3:11" ht="13.5" customHeight="1" thickBot="1" x14ac:dyDescent="0.25">
      <c r="C27" s="14" t="s">
        <v>42</v>
      </c>
      <c r="D27" s="19">
        <v>431192.82999999949</v>
      </c>
      <c r="E27" s="16"/>
      <c r="F27" s="16">
        <f>111659.67+3981.21</f>
        <v>115640.88</v>
      </c>
      <c r="G27" s="16"/>
      <c r="H27" s="30">
        <f>+D27+E27-F27</f>
        <v>315551.94999999949</v>
      </c>
      <c r="I27" s="45" t="s">
        <v>41</v>
      </c>
      <c r="K27" s="24">
        <f>9065.65+379116.85+43863.45+29549.7</f>
        <v>461595.65</v>
      </c>
    </row>
    <row r="28" spans="3:11" ht="13.5" customHeight="1" thickBot="1" x14ac:dyDescent="0.25">
      <c r="C28" s="14" t="s">
        <v>40</v>
      </c>
      <c r="D28" s="19">
        <v>221007.2099999999</v>
      </c>
      <c r="E28" s="18"/>
      <c r="F28" s="18">
        <f>23312.86+20857.64+4881.38+1224.71</f>
        <v>50276.59</v>
      </c>
      <c r="G28" s="16"/>
      <c r="H28" s="30">
        <f>+D28+E28-F28</f>
        <v>170730.61999999991</v>
      </c>
      <c r="I28" s="46"/>
      <c r="K28" s="24">
        <f>170337.66-10021.95+30861.66+19095.04+6304.11</f>
        <v>216576.52</v>
      </c>
    </row>
    <row r="29" spans="3:11" ht="13.5" customHeight="1" thickBot="1" x14ac:dyDescent="0.25">
      <c r="C29" s="14" t="s">
        <v>39</v>
      </c>
      <c r="D29" s="19">
        <v>103579.12999999998</v>
      </c>
      <c r="E29" s="18"/>
      <c r="F29" s="18">
        <f>23785.62+1302.94</f>
        <v>25088.559999999998</v>
      </c>
      <c r="G29" s="16"/>
      <c r="H29" s="30">
        <f>+D29+E29-F29</f>
        <v>78490.569999999978</v>
      </c>
      <c r="I29" s="46"/>
      <c r="K29" s="1">
        <f>2143.39+27031.3+70859.64-3626.08</f>
        <v>96408.25</v>
      </c>
    </row>
    <row r="30" spans="3:11" ht="13.5" customHeight="1" thickBot="1" x14ac:dyDescent="0.25">
      <c r="C30" s="14" t="s">
        <v>38</v>
      </c>
      <c r="D30" s="19">
        <v>70871.260000000024</v>
      </c>
      <c r="E30" s="18"/>
      <c r="F30" s="18">
        <f>16456.17+218.4+262.9</f>
        <v>16937.47</v>
      </c>
      <c r="G30" s="16"/>
      <c r="H30" s="30">
        <f>+D30+E30-F30</f>
        <v>53933.790000000023</v>
      </c>
      <c r="I30" s="46"/>
      <c r="K30" s="24">
        <f>9328.18+25608.76-1260+4363.67+26161.6-1350.23+617.82</f>
        <v>63469.799999999996</v>
      </c>
    </row>
    <row r="31" spans="3:11" ht="13.5" customHeight="1" thickBot="1" x14ac:dyDescent="0.25">
      <c r="C31" s="14" t="s">
        <v>37</v>
      </c>
      <c r="D31" s="19">
        <v>45368.859999999971</v>
      </c>
      <c r="E31" s="18">
        <f>179762.18+67453.73+8018.25</f>
        <v>255234.15999999997</v>
      </c>
      <c r="F31" s="18">
        <f>10978.83+5.29+21.08+69133.44+180696.66+105.12</f>
        <v>260940.41999999998</v>
      </c>
      <c r="G31" s="16">
        <f>+E31</f>
        <v>255234.15999999997</v>
      </c>
      <c r="H31" s="30">
        <f>+D31+E31-F31</f>
        <v>39662.599999999977</v>
      </c>
      <c r="I31" s="47"/>
      <c r="K31" s="24">
        <f>733.48-44.66+3129.64+2869.57+57+195.24+21.73</f>
        <v>6962</v>
      </c>
    </row>
    <row r="32" spans="3:11" ht="13.5" customHeight="1" thickBot="1" x14ac:dyDescent="0.25">
      <c r="C32" s="14" t="s">
        <v>12</v>
      </c>
      <c r="D32" s="13">
        <f>SUM(D27:D31)</f>
        <v>872019.28999999934</v>
      </c>
      <c r="E32" s="13">
        <f>SUM(E27:E31)</f>
        <v>255234.15999999997</v>
      </c>
      <c r="F32" s="13">
        <f>SUM(F27:F31)</f>
        <v>468883.92</v>
      </c>
      <c r="G32" s="13">
        <f>SUM(G27:G31)</f>
        <v>255234.15999999997</v>
      </c>
      <c r="H32" s="13">
        <f>SUM(H27:H31)</f>
        <v>658369.52999999933</v>
      </c>
      <c r="I32" s="14"/>
    </row>
    <row r="33" spans="3:11" ht="13.5" customHeight="1" thickBot="1" x14ac:dyDescent="0.25">
      <c r="C33" s="50" t="s">
        <v>36</v>
      </c>
      <c r="D33" s="50"/>
      <c r="E33" s="50"/>
      <c r="F33" s="50"/>
      <c r="G33" s="50"/>
      <c r="H33" s="50"/>
      <c r="I33" s="50"/>
    </row>
    <row r="34" spans="3:11" ht="48" customHeight="1" thickBot="1" x14ac:dyDescent="0.25">
      <c r="C34" s="21" t="s">
        <v>35</v>
      </c>
      <c r="D34" s="29" t="s">
        <v>34</v>
      </c>
      <c r="E34" s="28" t="s">
        <v>33</v>
      </c>
      <c r="F34" s="28" t="s">
        <v>32</v>
      </c>
      <c r="G34" s="28" t="s">
        <v>31</v>
      </c>
      <c r="H34" s="28" t="s">
        <v>30</v>
      </c>
      <c r="I34" s="27" t="s">
        <v>29</v>
      </c>
    </row>
    <row r="35" spans="3:11" ht="32.25" customHeight="1" thickBot="1" x14ac:dyDescent="0.25">
      <c r="C35" s="26" t="s">
        <v>28</v>
      </c>
      <c r="D35" s="25">
        <v>482095.25</v>
      </c>
      <c r="E35" s="17">
        <v>1345496.44</v>
      </c>
      <c r="F35" s="17">
        <f>1383261.06+9158.09</f>
        <v>1392419.1500000001</v>
      </c>
      <c r="G35" s="17">
        <f>+E35</f>
        <v>1345496.44</v>
      </c>
      <c r="H35" s="17">
        <f t="shared" ref="H35:H44" si="0">+D35+E35-F35</f>
        <v>435172.5399999998</v>
      </c>
      <c r="I35" s="43" t="s">
        <v>27</v>
      </c>
      <c r="J35" s="23">
        <f>202175.02+42.35-3.53+145.91-12.16-D35</f>
        <v>-279747.66000000003</v>
      </c>
      <c r="K35" s="24">
        <f>819.77+2530.25+246354.96-H35</f>
        <v>-185467.55999999982</v>
      </c>
    </row>
    <row r="36" spans="3:11" ht="14.25" customHeight="1" thickBot="1" x14ac:dyDescent="0.25">
      <c r="C36" s="14" t="s">
        <v>26</v>
      </c>
      <c r="D36" s="19">
        <v>103524.52000000002</v>
      </c>
      <c r="E36" s="16">
        <v>298629.34000000003</v>
      </c>
      <c r="F36" s="16">
        <f>305963.32+1893.59</f>
        <v>307856.91000000003</v>
      </c>
      <c r="G36" s="17">
        <v>792190.97</v>
      </c>
      <c r="H36" s="17">
        <f t="shared" si="0"/>
        <v>94296.950000000012</v>
      </c>
      <c r="I36" s="44"/>
      <c r="J36" s="23"/>
    </row>
    <row r="37" spans="3:11" ht="13.5" customHeight="1" thickBot="1" x14ac:dyDescent="0.25">
      <c r="C37" s="21" t="s">
        <v>25</v>
      </c>
      <c r="D37" s="22">
        <v>9571.74</v>
      </c>
      <c r="E37" s="16"/>
      <c r="F37" s="16">
        <f>210.12+1.05</f>
        <v>211.17000000000002</v>
      </c>
      <c r="G37" s="17"/>
      <c r="H37" s="17">
        <f t="shared" si="0"/>
        <v>9360.57</v>
      </c>
      <c r="I37" s="12"/>
    </row>
    <row r="38" spans="3:11" ht="12.75" hidden="1" customHeight="1" thickBot="1" x14ac:dyDescent="0.25">
      <c r="C38" s="14" t="s">
        <v>24</v>
      </c>
      <c r="D38" s="19">
        <v>0</v>
      </c>
      <c r="E38" s="16"/>
      <c r="F38" s="16"/>
      <c r="G38" s="17"/>
      <c r="H38" s="17">
        <f t="shared" si="0"/>
        <v>0</v>
      </c>
      <c r="I38" s="20" t="s">
        <v>23</v>
      </c>
    </row>
    <row r="39" spans="3:11" ht="32.25" customHeight="1" thickBot="1" x14ac:dyDescent="0.25">
      <c r="C39" s="14" t="s">
        <v>22</v>
      </c>
      <c r="D39" s="19">
        <v>78441.23000000001</v>
      </c>
      <c r="E39" s="16"/>
      <c r="F39" s="16">
        <f>26069.16+5311.33</f>
        <v>31380.489999999998</v>
      </c>
      <c r="G39" s="17"/>
      <c r="H39" s="17">
        <f t="shared" si="0"/>
        <v>47060.740000000013</v>
      </c>
      <c r="I39" s="15" t="s">
        <v>21</v>
      </c>
      <c r="J39" s="1">
        <f>19164.27+28399.79-2085.19</f>
        <v>45478.869999999995</v>
      </c>
      <c r="K39" s="1">
        <f>27826.83-1904.17+14859.77-241.09+15395.24</f>
        <v>55936.580000000009</v>
      </c>
    </row>
    <row r="40" spans="3:11" ht="33.75" customHeight="1" thickBot="1" x14ac:dyDescent="0.25">
      <c r="C40" s="14" t="s">
        <v>20</v>
      </c>
      <c r="D40" s="19">
        <v>18122.93</v>
      </c>
      <c r="E40" s="18">
        <v>50333.95</v>
      </c>
      <c r="F40" s="18">
        <f>51948.14+348.9</f>
        <v>52297.04</v>
      </c>
      <c r="G40" s="17">
        <v>49199.9</v>
      </c>
      <c r="H40" s="17">
        <f t="shared" si="0"/>
        <v>16159.840000000004</v>
      </c>
      <c r="I40" s="15" t="s">
        <v>19</v>
      </c>
    </row>
    <row r="41" spans="3:11" ht="13.5" customHeight="1" thickBot="1" x14ac:dyDescent="0.25">
      <c r="C41" s="21" t="s">
        <v>18</v>
      </c>
      <c r="D41" s="19">
        <v>47899.729999999901</v>
      </c>
      <c r="E41" s="18">
        <v>630.49</v>
      </c>
      <c r="F41" s="18">
        <f>12603.28+816.44</f>
        <v>13419.720000000001</v>
      </c>
      <c r="G41" s="17"/>
      <c r="H41" s="17">
        <f t="shared" si="0"/>
        <v>35110.499999999898</v>
      </c>
      <c r="I41" s="20"/>
      <c r="J41" s="1">
        <f>43510.35-168.89</f>
        <v>43341.46</v>
      </c>
    </row>
    <row r="42" spans="3:11" ht="13.5" customHeight="1" thickBot="1" x14ac:dyDescent="0.25">
      <c r="C42" s="21" t="s">
        <v>17</v>
      </c>
      <c r="D42" s="19">
        <v>87537.830000000016</v>
      </c>
      <c r="E42" s="18">
        <v>-1803.17</v>
      </c>
      <c r="F42" s="18">
        <f>10720.03+7027.4+85.49</f>
        <v>17832.920000000002</v>
      </c>
      <c r="G42" s="17"/>
      <c r="H42" s="16">
        <f t="shared" si="0"/>
        <v>67901.74000000002</v>
      </c>
      <c r="I42" s="20"/>
      <c r="J42" s="1">
        <f>4599.35+2399.86</f>
        <v>6999.2100000000009</v>
      </c>
      <c r="K42" s="1">
        <f>31288.49+18379.04</f>
        <v>49667.53</v>
      </c>
    </row>
    <row r="43" spans="3:11" ht="13.5" customHeight="1" thickBot="1" x14ac:dyDescent="0.25">
      <c r="C43" s="21" t="s">
        <v>16</v>
      </c>
      <c r="D43" s="19">
        <v>10758.53999999999</v>
      </c>
      <c r="E43" s="18">
        <f>26333.68+8316.67</f>
        <v>34650.35</v>
      </c>
      <c r="F43" s="18">
        <f>27327.45+8627.57+334.81</f>
        <v>36289.83</v>
      </c>
      <c r="G43" s="17">
        <f>+E43</f>
        <v>34650.35</v>
      </c>
      <c r="H43" s="16">
        <f t="shared" si="0"/>
        <v>9119.0599999999831</v>
      </c>
      <c r="I43" s="20" t="s">
        <v>15</v>
      </c>
    </row>
    <row r="44" spans="3:11" ht="13.5" customHeight="1" thickBot="1" x14ac:dyDescent="0.25">
      <c r="C44" s="14" t="s">
        <v>14</v>
      </c>
      <c r="D44" s="19">
        <v>32166.449999999997</v>
      </c>
      <c r="E44" s="18">
        <v>90598.07</v>
      </c>
      <c r="F44" s="18">
        <f>93189.76+844.48</f>
        <v>94034.239999999991</v>
      </c>
      <c r="G44" s="17">
        <v>80444.160000000003</v>
      </c>
      <c r="H44" s="16">
        <f t="shared" si="0"/>
        <v>28730.280000000013</v>
      </c>
      <c r="I44" s="15" t="s">
        <v>13</v>
      </c>
    </row>
    <row r="45" spans="3:11" s="11" customFormat="1" ht="13.5" customHeight="1" thickBot="1" x14ac:dyDescent="0.25">
      <c r="C45" s="14" t="s">
        <v>12</v>
      </c>
      <c r="D45" s="13">
        <f>SUM(D35:D44)</f>
        <v>870118.22</v>
      </c>
      <c r="E45" s="13">
        <f>SUM(E35:E44)</f>
        <v>1818535.4700000002</v>
      </c>
      <c r="F45" s="13">
        <f>SUM(F35:F44)</f>
        <v>1945741.47</v>
      </c>
      <c r="G45" s="13">
        <f>SUM(G35:G44)</f>
        <v>2301981.8200000003</v>
      </c>
      <c r="H45" s="13">
        <f>SUM(H35:H44)</f>
        <v>742912.21999999951</v>
      </c>
      <c r="I45" s="12"/>
    </row>
    <row r="46" spans="3:11" ht="13.5" customHeight="1" thickBot="1" x14ac:dyDescent="0.25">
      <c r="C46" s="41" t="s">
        <v>11</v>
      </c>
      <c r="D46" s="41"/>
      <c r="E46" s="41"/>
      <c r="F46" s="41"/>
      <c r="G46" s="41"/>
      <c r="H46" s="41"/>
      <c r="I46" s="41"/>
    </row>
    <row r="47" spans="3:11" ht="38.25" customHeight="1" thickBot="1" x14ac:dyDescent="0.25">
      <c r="C47" s="9" t="s">
        <v>10</v>
      </c>
      <c r="D47" s="48" t="s">
        <v>9</v>
      </c>
      <c r="E47" s="48"/>
      <c r="F47" s="48"/>
      <c r="G47" s="48"/>
      <c r="H47" s="48"/>
      <c r="I47" s="10" t="s">
        <v>8</v>
      </c>
    </row>
    <row r="48" spans="3:11" ht="30.75" customHeight="1" thickBot="1" x14ac:dyDescent="0.25">
      <c r="C48" s="9" t="s">
        <v>6</v>
      </c>
      <c r="D48" s="38" t="s">
        <v>7</v>
      </c>
      <c r="E48" s="39"/>
      <c r="F48" s="39"/>
      <c r="G48" s="39"/>
      <c r="H48" s="40"/>
      <c r="I48" s="8" t="s">
        <v>6</v>
      </c>
    </row>
    <row r="49" spans="3:9" ht="27.75" customHeight="1" thickBot="1" x14ac:dyDescent="0.25">
      <c r="C49" s="9" t="s">
        <v>4</v>
      </c>
      <c r="D49" s="38" t="s">
        <v>5</v>
      </c>
      <c r="E49" s="39"/>
      <c r="F49" s="39"/>
      <c r="G49" s="39"/>
      <c r="H49" s="40"/>
      <c r="I49" s="8" t="s">
        <v>4</v>
      </c>
    </row>
    <row r="50" spans="3:9" ht="18" customHeight="1" x14ac:dyDescent="0.3">
      <c r="C50" s="7" t="s">
        <v>3</v>
      </c>
      <c r="D50" s="7"/>
      <c r="E50" s="7"/>
      <c r="F50" s="7"/>
      <c r="G50" s="7"/>
      <c r="H50" s="6">
        <f>+H32+H45</f>
        <v>1401281.7499999988</v>
      </c>
    </row>
    <row r="51" spans="3:9" ht="15" x14ac:dyDescent="0.25">
      <c r="C51" s="5" t="s">
        <v>2</v>
      </c>
      <c r="D51" s="5"/>
    </row>
    <row r="52" spans="3:9" ht="12.75" hidden="1" customHeight="1" x14ac:dyDescent="0.2">
      <c r="C52" s="4" t="s">
        <v>1</v>
      </c>
    </row>
    <row r="53" spans="3:9" x14ac:dyDescent="0.2">
      <c r="E53" s="3"/>
      <c r="F53" s="3"/>
    </row>
    <row r="54" spans="3:9" x14ac:dyDescent="0.2">
      <c r="D54" s="3"/>
      <c r="E54" s="3"/>
      <c r="F54" s="3"/>
      <c r="G54" s="3"/>
      <c r="H54" s="3"/>
    </row>
    <row r="55" spans="3:9" hidden="1" x14ac:dyDescent="0.2">
      <c r="H55" s="2">
        <f>92923.05+27136.99+15327.08+61878.24+30625.65+85647.18+10008.11+406320.61+64486.98+6735.55+1943.11</f>
        <v>803032.54999999993</v>
      </c>
    </row>
    <row r="56" spans="3:9" hidden="1" x14ac:dyDescent="0.2">
      <c r="H56" s="3">
        <f>+H45-H55</f>
        <v>-60120.330000000424</v>
      </c>
    </row>
    <row r="57" spans="3:9" x14ac:dyDescent="0.2">
      <c r="C57" s="2" t="s">
        <v>0</v>
      </c>
      <c r="E57" s="3">
        <f>+E45+E32+21915+19845</f>
        <v>2115529.63</v>
      </c>
      <c r="G57" s="3">
        <f>+G45+G32</f>
        <v>2557215.9800000004</v>
      </c>
    </row>
  </sheetData>
  <mergeCells count="12">
    <mergeCell ref="C21:I21"/>
    <mergeCell ref="C22:I22"/>
    <mergeCell ref="C33:I33"/>
    <mergeCell ref="C26:I26"/>
    <mergeCell ref="C24:I24"/>
    <mergeCell ref="D48:H48"/>
    <mergeCell ref="C46:I46"/>
    <mergeCell ref="D49:H49"/>
    <mergeCell ref="C23:I23"/>
    <mergeCell ref="I35:I36"/>
    <mergeCell ref="I27:I31"/>
    <mergeCell ref="D47:H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6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5" customWidth="1"/>
    <col min="2" max="2" width="12.42578125" style="55" customWidth="1"/>
    <col min="3" max="3" width="13.28515625" style="55" hidden="1" customWidth="1"/>
    <col min="4" max="4" width="12.140625" style="55" customWidth="1"/>
    <col min="5" max="5" width="13.5703125" style="55" customWidth="1"/>
    <col min="6" max="6" width="13.28515625" style="55" customWidth="1"/>
    <col min="7" max="7" width="14.28515625" style="55" customWidth="1"/>
    <col min="8" max="8" width="15.140625" style="55" customWidth="1"/>
    <col min="9" max="9" width="13.7109375" style="55" customWidth="1"/>
    <col min="10" max="16384" width="9.140625" style="55"/>
  </cols>
  <sheetData>
    <row r="13" spans="1:9" x14ac:dyDescent="0.25">
      <c r="A13" s="64" t="s">
        <v>71</v>
      </c>
      <c r="B13" s="64"/>
      <c r="C13" s="64"/>
      <c r="D13" s="64"/>
      <c r="E13" s="64"/>
      <c r="F13" s="64"/>
      <c r="G13" s="64"/>
      <c r="H13" s="64"/>
      <c r="I13" s="64"/>
    </row>
    <row r="14" spans="1:9" x14ac:dyDescent="0.25">
      <c r="A14" s="64" t="s">
        <v>70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64" t="s">
        <v>69</v>
      </c>
      <c r="B15" s="64"/>
      <c r="C15" s="64"/>
      <c r="D15" s="64"/>
      <c r="E15" s="64"/>
      <c r="F15" s="64"/>
      <c r="G15" s="64"/>
      <c r="H15" s="64"/>
      <c r="I15" s="64"/>
    </row>
    <row r="16" spans="1:9" ht="60" x14ac:dyDescent="0.25">
      <c r="A16" s="62" t="s">
        <v>68</v>
      </c>
      <c r="B16" s="62" t="s">
        <v>67</v>
      </c>
      <c r="C16" s="62" t="s">
        <v>66</v>
      </c>
      <c r="D16" s="62" t="s">
        <v>65</v>
      </c>
      <c r="E16" s="62" t="s">
        <v>64</v>
      </c>
      <c r="F16" s="63" t="s">
        <v>63</v>
      </c>
      <c r="G16" s="63" t="s">
        <v>62</v>
      </c>
      <c r="H16" s="62" t="s">
        <v>61</v>
      </c>
      <c r="I16" s="62" t="s">
        <v>60</v>
      </c>
    </row>
    <row r="17" spans="1:9" x14ac:dyDescent="0.25">
      <c r="A17" s="61" t="s">
        <v>59</v>
      </c>
      <c r="B17" s="59">
        <v>489.90235000000001</v>
      </c>
      <c r="C17" s="60"/>
      <c r="D17" s="60">
        <v>298.62934000000001</v>
      </c>
      <c r="E17" s="59">
        <v>307.85691000000003</v>
      </c>
      <c r="F17" s="59">
        <v>41.76</v>
      </c>
      <c r="G17" s="58">
        <v>792.19096999999999</v>
      </c>
      <c r="H17" s="57">
        <v>94.296949999999995</v>
      </c>
      <c r="I17" s="57">
        <f>B17+D17+F17-G17</f>
        <v>38.100720000000024</v>
      </c>
    </row>
    <row r="19" spans="1:9" x14ac:dyDescent="0.25">
      <c r="A19" s="55" t="s">
        <v>58</v>
      </c>
    </row>
    <row r="20" spans="1:9" x14ac:dyDescent="0.25">
      <c r="A20" s="55" t="s">
        <v>57</v>
      </c>
    </row>
    <row r="21" spans="1:9" x14ac:dyDescent="0.25">
      <c r="A21" s="55" t="s">
        <v>56</v>
      </c>
    </row>
    <row r="22" spans="1:9" x14ac:dyDescent="0.25">
      <c r="A22" s="55" t="s">
        <v>55</v>
      </c>
    </row>
    <row r="23" spans="1:9" x14ac:dyDescent="0.25">
      <c r="A23" s="55" t="s">
        <v>54</v>
      </c>
    </row>
    <row r="24" spans="1:9" x14ac:dyDescent="0.25">
      <c r="A24" s="55" t="s">
        <v>53</v>
      </c>
    </row>
    <row r="25" spans="1:9" x14ac:dyDescent="0.25">
      <c r="A25" s="55" t="s">
        <v>52</v>
      </c>
    </row>
    <row r="26" spans="1:9" x14ac:dyDescent="0.25">
      <c r="A26" s="56" t="s">
        <v>51</v>
      </c>
    </row>
    <row r="27" spans="1:9" x14ac:dyDescent="0.25">
      <c r="A27" s="56" t="s">
        <v>50</v>
      </c>
    </row>
    <row r="28" spans="1:9" x14ac:dyDescent="0.25">
      <c r="A28" s="55" t="s">
        <v>49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Школьная1</vt:lpstr>
      <vt:lpstr>Школьная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2021-03-24T08:04:30Z</dcterms:created>
  <dcterms:modified xsi:type="dcterms:W3CDTF">2021-03-24T09:01:33Z</dcterms:modified>
</cp:coreProperties>
</file>