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20\Отчет год\"/>
    </mc:Choice>
  </mc:AlternateContent>
  <bookViews>
    <workbookView xWindow="0" yWindow="0" windowWidth="19200" windowHeight="12180"/>
  </bookViews>
  <sheets>
    <sheet name="Школьная2 2" sheetId="1" r:id="rId1"/>
    <sheet name="Школьная 2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H26" i="1" l="1"/>
  <c r="K26" i="1"/>
  <c r="H27" i="1"/>
  <c r="K27" i="1"/>
  <c r="H28" i="1"/>
  <c r="K28" i="1"/>
  <c r="H29" i="1"/>
  <c r="K29" i="1"/>
  <c r="E30" i="1"/>
  <c r="F30" i="1"/>
  <c r="G30" i="1"/>
  <c r="H30" i="1"/>
  <c r="K30" i="1"/>
  <c r="D31" i="1"/>
  <c r="E31" i="1"/>
  <c r="F31" i="1"/>
  <c r="G31" i="1"/>
  <c r="H31" i="1"/>
  <c r="F34" i="1"/>
  <c r="G34" i="1"/>
  <c r="H34" i="1"/>
  <c r="F35" i="1"/>
  <c r="H35" i="1" s="1"/>
  <c r="H45" i="1" s="1"/>
  <c r="H49" i="1" s="1"/>
  <c r="H36" i="1"/>
  <c r="F37" i="1"/>
  <c r="H37" i="1"/>
  <c r="J37" i="1"/>
  <c r="K37" i="1"/>
  <c r="H38" i="1"/>
  <c r="J38" i="1"/>
  <c r="K38" i="1"/>
  <c r="H39" i="1"/>
  <c r="F40" i="1"/>
  <c r="H40" i="1"/>
  <c r="F41" i="1"/>
  <c r="H41" i="1"/>
  <c r="G42" i="1"/>
  <c r="H42" i="1"/>
  <c r="F43" i="1"/>
  <c r="H43" i="1"/>
  <c r="F44" i="1"/>
  <c r="H44" i="1"/>
  <c r="J44" i="1"/>
  <c r="K44" i="1"/>
  <c r="D45" i="1"/>
  <c r="E45" i="1"/>
  <c r="G45" i="1"/>
  <c r="G56" i="1" s="1"/>
  <c r="H54" i="1"/>
  <c r="E56" i="1"/>
  <c r="F45" i="1" l="1"/>
</calcChain>
</file>

<file path=xl/sharedStrings.xml><?xml version="1.0" encoding="utf-8"?>
<sst xmlns="http://schemas.openxmlformats.org/spreadsheetml/2006/main" count="77" uniqueCount="69">
  <si>
    <t>ИТОГО ЖКУ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</si>
  <si>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</si>
  <si>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</si>
  <si>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01.01.2021г.</t>
  </si>
  <si>
    <t>ООО "Электромонтаж"</t>
  </si>
  <si>
    <t xml:space="preserve">Поступило от ООО "Электромонтаж" за управление и содержание общедомового имущества 41921,69 руб. </t>
  </si>
  <si>
    <t>ООО "ГМК", ООО "Икс-Трим", АО "Эр-Телеком холдинг"</t>
  </si>
  <si>
    <t xml:space="preserve">Поступило за размещение интернет оборудования 15415,00 руб. </t>
  </si>
  <si>
    <t>Размещение Интернет оборудования</t>
  </si>
  <si>
    <t>Прочие поступления</t>
  </si>
  <si>
    <t>Итого</t>
  </si>
  <si>
    <t>Повышающий коэффициент</t>
  </si>
  <si>
    <t xml:space="preserve"> ООО"Энерго-Сервис"</t>
  </si>
  <si>
    <t>т/о узлов учета теп/энергии</t>
  </si>
  <si>
    <t>ООО "ТСК"</t>
  </si>
  <si>
    <t>техническое обслуживание тепловых сетей и сетей ГВС</t>
  </si>
  <si>
    <t>услуги расчетно-кассовой службы</t>
  </si>
  <si>
    <t>ОАО "Леноблгаз"</t>
  </si>
  <si>
    <t>т/о внутридомового газ/ оборудования</t>
  </si>
  <si>
    <t>ООО"Экотранс"</t>
  </si>
  <si>
    <t>Аренда контейнера</t>
  </si>
  <si>
    <t>АО "Управляющая компания по обращению с отходами в ЛО"</t>
  </si>
  <si>
    <t>Вывоз ТБО и  КГО</t>
  </si>
  <si>
    <t>ООО "ПСК"</t>
  </si>
  <si>
    <t>Электричество</t>
  </si>
  <si>
    <t>Капитальный ремонт</t>
  </si>
  <si>
    <t>Текущий ремонт</t>
  </si>
  <si>
    <t>ООО "Уют-Сервис", договор управления № Н/2011-106 от 01.10.2011г.</t>
  </si>
  <si>
    <t>Упр. и сод.общего им-ва</t>
  </si>
  <si>
    <t>Наименование подрядчика</t>
  </si>
  <si>
    <t>Задолженность населения на 01.01.2021г. (руб.)</t>
  </si>
  <si>
    <t>Перечислено поставщику услуг в 2020г. (руб.)</t>
  </si>
  <si>
    <t>Поступило в счет оплаты в 2020г. (руб.)</t>
  </si>
  <si>
    <t>Начислено населению за 2020г. (руб.)</t>
  </si>
  <si>
    <t>Задолженность населения на 01.01.2020г.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</si>
  <si>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</si>
  <si>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</si>
  <si>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</si>
  <si>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</si>
  <si>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</si>
  <si>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</si>
  <si>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"ТСК",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</si>
  <si>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</si>
  <si>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</si>
  <si>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</si>
  <si>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2/2  по ул. Школьная с 01.01.2020г. по 31.12.2020г.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</si>
  <si>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</si>
  <si>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</si>
  <si>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</si>
  <si>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Расходный материал - 0.24т.р.</t>
  </si>
  <si>
    <t>Аварийное обслуживание - 2.59 т.р.</t>
  </si>
  <si>
    <t>Производство работ по неисправности в системе освещения общедомовых помещений - 0.73 т.р.</t>
  </si>
  <si>
    <t>замена замков в помещениях общего пользования - 0.43 т.р.</t>
  </si>
  <si>
    <t>Замена разбитых стекол окон, дверей, ремонт поручней, стен в подъезде,</t>
  </si>
  <si>
    <t>Ремонт систем ГВС, ХВС, ЦО - 0.18 т.р.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</si>
  <si>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4.17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</si>
  <si>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</si>
  <si>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</si>
  <si>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01.01.2021г.,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</si>
  <si>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</si>
  <si>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</si>
  <si>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</si>
  <si>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</si>
  <si>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</si>
  <si>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01.01.2020., тыс.руб.</t>
  </si>
  <si>
    <t>№                             п/п</t>
  </si>
  <si>
    <t>№ 2/2 по ул. Школьная с 01.01.2020г. по 31.12.2020г.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</si>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</sst>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4" fontId="6" fillId="0" borderId="0" xfId="0" applyNumberFormat="1" applyFont="1" applyFill="1"/>
    <xf numFmtId="0" fontId="7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2" fillId="0" borderId="0" xfId="0" applyFont="1" applyFill="1"/>
    <xf numFmtId="0" fontId="8" fillId="0" borderId="7" xfId="0" applyFont="1" applyFill="1" applyBorder="1" applyAlignment="1">
      <alignment horizontal="center" vertical="top" wrapText="1"/>
    </xf>
    <xf numFmtId="4" fontId="8" fillId="0" borderId="7" xfId="0" applyNumberFormat="1" applyFont="1" applyFill="1" applyBorder="1" applyAlignment="1">
      <alignment vertical="top" wrapText="1"/>
    </xf>
    <xf numFmtId="0" fontId="8" fillId="0" borderId="8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4" fontId="10" fillId="0" borderId="7" xfId="0" applyNumberFormat="1" applyFont="1" applyFill="1" applyBorder="1" applyAlignment="1">
      <alignment vertical="top" wrapText="1"/>
    </xf>
    <xf numFmtId="4" fontId="10" fillId="0" borderId="2" xfId="0" applyNumberFormat="1" applyFont="1" applyFill="1" applyBorder="1" applyAlignment="1">
      <alignment vertical="top" wrapText="1"/>
    </xf>
    <xf numFmtId="4" fontId="3" fillId="0" borderId="7" xfId="0" applyNumberFormat="1" applyFont="1" applyFill="1" applyBorder="1" applyAlignment="1">
      <alignment vertical="top" wrapText="1"/>
    </xf>
    <xf numFmtId="4" fontId="3" fillId="0" borderId="7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0" fillId="2" borderId="0" xfId="0" applyFill="1"/>
    <xf numFmtId="0" fontId="9" fillId="2" borderId="7" xfId="0" applyFont="1" applyFill="1" applyBorder="1" applyAlignment="1">
      <alignment horizontal="center" vertical="top" wrapText="1"/>
    </xf>
    <xf numFmtId="4" fontId="10" fillId="2" borderId="2" xfId="0" applyNumberFormat="1" applyFont="1" applyFill="1" applyBorder="1" applyAlignment="1">
      <alignment vertical="top" wrapText="1"/>
    </xf>
    <xf numFmtId="4" fontId="3" fillId="2" borderId="7" xfId="0" applyNumberFormat="1" applyFont="1" applyFill="1" applyBorder="1" applyAlignment="1">
      <alignment vertical="top" wrapText="1"/>
    </xf>
    <xf numFmtId="4" fontId="3" fillId="2" borderId="7" xfId="0" applyNumberFormat="1" applyFont="1" applyFill="1" applyBorder="1" applyAlignment="1">
      <alignment horizontal="right" vertical="top" wrapText="1"/>
    </xf>
    <xf numFmtId="0" fontId="11" fillId="2" borderId="8" xfId="0" applyFont="1" applyFill="1" applyBorder="1" applyAlignment="1">
      <alignment horizontal="center" vertical="top" wrapText="1"/>
    </xf>
    <xf numFmtId="0" fontId="0" fillId="3" borderId="0" xfId="0" applyFill="1"/>
    <xf numFmtId="0" fontId="9" fillId="3" borderId="7" xfId="0" applyFont="1" applyFill="1" applyBorder="1" applyAlignment="1">
      <alignment horizontal="center" vertical="top" wrapText="1"/>
    </xf>
    <xf numFmtId="4" fontId="10" fillId="3" borderId="2" xfId="0" applyNumberFormat="1" applyFont="1" applyFill="1" applyBorder="1" applyAlignment="1">
      <alignment vertical="top" wrapText="1"/>
    </xf>
    <xf numFmtId="4" fontId="10" fillId="3" borderId="7" xfId="0" applyNumberFormat="1" applyFont="1" applyFill="1" applyBorder="1" applyAlignment="1">
      <alignment vertical="top" wrapText="1"/>
    </xf>
    <xf numFmtId="4" fontId="3" fillId="3" borderId="7" xfId="0" applyNumberFormat="1" applyFont="1" applyFill="1" applyBorder="1" applyAlignment="1">
      <alignment horizontal="right" vertical="top" wrapText="1"/>
    </xf>
    <xf numFmtId="0" fontId="8" fillId="3" borderId="8" xfId="0" applyFont="1" applyFill="1" applyBorder="1" applyAlignment="1">
      <alignment horizontal="center" vertical="top" wrapText="1"/>
    </xf>
    <xf numFmtId="4" fontId="4" fillId="0" borderId="7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3" fillId="0" borderId="2" xfId="0" applyNumberFormat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vertical="top" wrapText="1"/>
    </xf>
    <xf numFmtId="0" fontId="16" fillId="0" borderId="0" xfId="0" applyFont="1" applyFill="1" applyBorder="1"/>
    <xf numFmtId="0" fontId="8" fillId="0" borderId="0" xfId="0" applyFont="1" applyFill="1" applyAlignment="1">
      <alignment horizontal="center"/>
    </xf>
    <xf numFmtId="0" fontId="16" fillId="0" borderId="2" xfId="0" applyFont="1" applyFill="1" applyBorder="1"/>
    <xf numFmtId="0" fontId="16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6" fillId="0" borderId="0" xfId="0" applyFont="1" applyFill="1"/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 wrapText="1"/>
    </xf>
    <xf numFmtId="4" fontId="3" fillId="0" borderId="4" xfId="0" applyNumberFormat="1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1" fillId="0" borderId="0" xfId="1"/>
    <xf numFmtId="2" fontId="17" fillId="0" borderId="5" xfId="1" applyNumberFormat="1" applyFont="1" applyFill="1" applyBorder="1" applyAlignment="1">
      <alignment horizontal="center" vertical="center"/>
    </xf>
    <xf numFmtId="2" fontId="17" fillId="4" borderId="5" xfId="1" applyNumberFormat="1" applyFont="1" applyFill="1" applyBorder="1" applyAlignment="1">
      <alignment horizontal="center" vertical="center"/>
    </xf>
    <xf numFmtId="2" fontId="17" fillId="5" borderId="5" xfId="1" applyNumberFormat="1" applyFont="1" applyFill="1" applyBorder="1" applyAlignment="1">
      <alignment horizontal="center" vertical="center"/>
    </xf>
    <xf numFmtId="2" fontId="17" fillId="6" borderId="5" xfId="1" applyNumberFormat="1" applyFont="1" applyFill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topLeftCell="C29" zoomScaleNormal="100" workbookViewId="0">
      <selection activeCell="G44" sqref="G44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8.140625" style="2" customWidth="1"/>
    <col min="4" max="4" width="12.710937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" style="2" customWidth="1"/>
    <col min="9" max="9" width="25.140625" style="2" customWidth="1"/>
    <col min="10" max="10" width="10.140625" style="1" hidden="1" customWidth="1"/>
    <col min="11" max="11" width="0" style="1" hidden="1" customWidth="1"/>
    <col min="12" max="16384" width="9.140625" style="1"/>
  </cols>
  <sheetData>
    <row r="1" spans="3:9" ht="12.75" hidden="1" customHeight="1" x14ac:dyDescent="0.2">
      <c r="C1" s="48"/>
      <c r="D1" s="48"/>
      <c r="E1" s="48"/>
      <c r="F1" s="48"/>
      <c r="G1" s="48"/>
      <c r="H1" s="48"/>
      <c r="I1" s="48"/>
    </row>
    <row r="2" spans="3:9" ht="13.5" hidden="1" customHeight="1" thickBot="1" x14ac:dyDescent="0.25">
      <c r="C2" s="48"/>
      <c r="D2" s="48"/>
      <c r="E2" s="48" t="s">
        <v>48</v>
      </c>
      <c r="F2" s="48"/>
      <c r="G2" s="48"/>
      <c r="H2" s="48"/>
      <c r="I2" s="48"/>
    </row>
    <row r="3" spans="3:9" ht="13.5" hidden="1" customHeight="1" thickBot="1" x14ac:dyDescent="0.25">
      <c r="C3" s="47"/>
      <c r="D3" s="46"/>
      <c r="E3" s="45"/>
      <c r="F3" s="45"/>
      <c r="G3" s="45"/>
      <c r="H3" s="45"/>
      <c r="I3" s="44"/>
    </row>
    <row r="4" spans="3:9" ht="12.75" hidden="1" customHeight="1" x14ac:dyDescent="0.2">
      <c r="C4" s="43"/>
      <c r="D4" s="43"/>
      <c r="E4" s="42"/>
      <c r="F4" s="42"/>
      <c r="G4" s="42"/>
      <c r="H4" s="42"/>
      <c r="I4" s="42"/>
    </row>
    <row r="5" spans="3:9" ht="12.75" customHeight="1" x14ac:dyDescent="0.2">
      <c r="C5" s="43"/>
      <c r="D5" s="43"/>
      <c r="E5" s="42"/>
      <c r="F5" s="42"/>
      <c r="G5" s="42"/>
      <c r="H5" s="42"/>
      <c r="I5" s="42"/>
    </row>
    <row r="6" spans="3:9" ht="12.75" customHeight="1" x14ac:dyDescent="0.2">
      <c r="C6" s="43"/>
      <c r="D6" s="43"/>
      <c r="E6" s="42"/>
      <c r="F6" s="42"/>
      <c r="G6" s="42"/>
      <c r="H6" s="42"/>
      <c r="I6" s="42"/>
    </row>
    <row r="7" spans="3:9" ht="12.75" customHeight="1" x14ac:dyDescent="0.2">
      <c r="C7" s="43"/>
      <c r="D7" s="43"/>
      <c r="E7" s="42"/>
      <c r="F7" s="42"/>
      <c r="G7" s="42"/>
      <c r="H7" s="42"/>
      <c r="I7" s="42"/>
    </row>
    <row r="8" spans="3:9" ht="12.75" customHeight="1" x14ac:dyDescent="0.2">
      <c r="C8" s="43"/>
      <c r="D8" s="43"/>
      <c r="E8" s="42"/>
      <c r="F8" s="42"/>
      <c r="G8" s="42"/>
      <c r="H8" s="42"/>
      <c r="I8" s="42"/>
    </row>
    <row r="9" spans="3:9" ht="12.75" customHeight="1" x14ac:dyDescent="0.2">
      <c r="C9" s="43"/>
      <c r="D9" s="43"/>
      <c r="E9" s="42"/>
      <c r="F9" s="42"/>
      <c r="G9" s="42"/>
      <c r="H9" s="42"/>
      <c r="I9" s="42"/>
    </row>
    <row r="10" spans="3:9" ht="12.75" customHeight="1" x14ac:dyDescent="0.2">
      <c r="C10" s="43"/>
      <c r="D10" s="43"/>
      <c r="E10" s="42"/>
      <c r="F10" s="42"/>
      <c r="G10" s="42"/>
      <c r="H10" s="42"/>
      <c r="I10" s="42"/>
    </row>
    <row r="11" spans="3:9" ht="12.75" customHeight="1" x14ac:dyDescent="0.2">
      <c r="C11" s="43"/>
      <c r="D11" s="43"/>
      <c r="E11" s="42"/>
      <c r="F11" s="42"/>
      <c r="G11" s="42"/>
      <c r="H11" s="42"/>
      <c r="I11" s="42"/>
    </row>
    <row r="12" spans="3:9" ht="12.75" customHeight="1" x14ac:dyDescent="0.2">
      <c r="C12" s="43"/>
      <c r="D12" s="43"/>
      <c r="E12" s="42"/>
      <c r="F12" s="42"/>
      <c r="G12" s="42"/>
      <c r="H12" s="42"/>
      <c r="I12" s="42"/>
    </row>
    <row r="13" spans="3:9" ht="12.75" customHeight="1" x14ac:dyDescent="0.2">
      <c r="C13" s="43"/>
      <c r="D13" s="43"/>
      <c r="E13" s="42"/>
      <c r="F13" s="42"/>
      <c r="G13" s="42"/>
      <c r="H13" s="42"/>
      <c r="I13" s="42"/>
    </row>
    <row r="14" spans="3:9" ht="12.75" customHeight="1" x14ac:dyDescent="0.2">
      <c r="C14" s="43"/>
      <c r="D14" s="43"/>
      <c r="E14" s="42"/>
      <c r="F14" s="42"/>
      <c r="G14" s="42"/>
      <c r="H14" s="42"/>
      <c r="I14" s="42"/>
    </row>
    <row r="15" spans="3:9" ht="12.75" customHeight="1" x14ac:dyDescent="0.2">
      <c r="C15" s="43"/>
      <c r="D15" s="43"/>
      <c r="E15" s="42"/>
      <c r="F15" s="42"/>
      <c r="G15" s="42"/>
      <c r="H15" s="42"/>
      <c r="I15" s="42"/>
    </row>
    <row r="16" spans="3:9" ht="12.75" customHeight="1" x14ac:dyDescent="0.2">
      <c r="C16" s="43"/>
      <c r="D16" s="43"/>
      <c r="E16" s="42"/>
      <c r="F16" s="42"/>
      <c r="G16" s="42"/>
      <c r="H16" s="42"/>
      <c r="I16" s="42"/>
    </row>
    <row r="17" spans="3:11" ht="12.75" customHeight="1" x14ac:dyDescent="0.2">
      <c r="C17" s="43"/>
      <c r="D17" s="43"/>
      <c r="E17" s="42"/>
      <c r="F17" s="42"/>
      <c r="G17" s="42"/>
      <c r="H17" s="42"/>
      <c r="I17" s="42"/>
    </row>
    <row r="18" spans="3:11" ht="12.75" customHeight="1" x14ac:dyDescent="0.2">
      <c r="C18" s="43"/>
      <c r="D18" s="43"/>
      <c r="E18" s="42"/>
      <c r="F18" s="42"/>
      <c r="G18" s="42"/>
      <c r="H18" s="42"/>
      <c r="I18" s="42"/>
    </row>
    <row r="19" spans="3:11" ht="12.75" customHeight="1" x14ac:dyDescent="0.2">
      <c r="C19" s="43"/>
      <c r="D19" s="43"/>
      <c r="E19" s="42"/>
      <c r="F19" s="42"/>
      <c r="G19" s="42"/>
      <c r="H19" s="42"/>
      <c r="I19" s="42"/>
    </row>
    <row r="20" spans="3:11" ht="14.25" x14ac:dyDescent="0.2">
      <c r="C20" s="49" t="s">
        <v>47</v>
      </c>
      <c r="D20" s="49"/>
      <c r="E20" s="49"/>
      <c r="F20" s="49"/>
      <c r="G20" s="49"/>
      <c r="H20" s="49"/>
      <c r="I20" s="49"/>
    </row>
    <row r="21" spans="3:11" x14ac:dyDescent="0.2">
      <c r="C21" s="50" t="s">
        <v>46</v>
      </c>
      <c r="D21" s="50"/>
      <c r="E21" s="50"/>
      <c r="F21" s="50"/>
      <c r="G21" s="50"/>
      <c r="H21" s="50"/>
      <c r="I21" s="50"/>
    </row>
    <row r="22" spans="3:11" x14ac:dyDescent="0.2">
      <c r="C22" s="50" t="s">
        <v>45</v>
      </c>
      <c r="D22" s="50"/>
      <c r="E22" s="50"/>
      <c r="F22" s="50"/>
      <c r="G22" s="50"/>
      <c r="H22" s="50"/>
      <c r="I22" s="50"/>
    </row>
    <row r="23" spans="3:11" ht="6" customHeight="1" thickBot="1" x14ac:dyDescent="0.25">
      <c r="C23" s="51"/>
      <c r="D23" s="51"/>
      <c r="E23" s="51"/>
      <c r="F23" s="51"/>
      <c r="G23" s="51"/>
      <c r="H23" s="51"/>
      <c r="I23" s="51"/>
    </row>
    <row r="24" spans="3:11" ht="57" customHeight="1" thickBot="1" x14ac:dyDescent="0.25">
      <c r="C24" s="37" t="s">
        <v>35</v>
      </c>
      <c r="D24" s="40" t="s">
        <v>34</v>
      </c>
      <c r="E24" s="39" t="s">
        <v>33</v>
      </c>
      <c r="F24" s="39" t="s">
        <v>32</v>
      </c>
      <c r="G24" s="39" t="s">
        <v>31</v>
      </c>
      <c r="H24" s="39" t="s">
        <v>30</v>
      </c>
      <c r="I24" s="40" t="s">
        <v>44</v>
      </c>
    </row>
    <row r="25" spans="3:11" ht="13.5" customHeight="1" thickBot="1" x14ac:dyDescent="0.25">
      <c r="C25" s="52" t="s">
        <v>43</v>
      </c>
      <c r="D25" s="53"/>
      <c r="E25" s="53"/>
      <c r="F25" s="53"/>
      <c r="G25" s="53"/>
      <c r="H25" s="53"/>
      <c r="I25" s="54"/>
    </row>
    <row r="26" spans="3:11" ht="13.5" customHeight="1" thickBot="1" x14ac:dyDescent="0.25">
      <c r="C26" s="14" t="s">
        <v>42</v>
      </c>
      <c r="D26" s="19">
        <v>7585.0499999999302</v>
      </c>
      <c r="E26" s="16"/>
      <c r="F26" s="16">
        <v>7582.51</v>
      </c>
      <c r="G26" s="16"/>
      <c r="H26" s="41">
        <f>+D26+E26-F26</f>
        <v>2.5399999999299325</v>
      </c>
      <c r="I26" s="55" t="s">
        <v>41</v>
      </c>
      <c r="K26" s="1">
        <f>0.79+4.85+44035.77</f>
        <v>44041.409999999996</v>
      </c>
    </row>
    <row r="27" spans="3:11" ht="13.5" customHeight="1" thickBot="1" x14ac:dyDescent="0.25">
      <c r="C27" s="14" t="s">
        <v>40</v>
      </c>
      <c r="D27" s="19">
        <v>9015.0600000000268</v>
      </c>
      <c r="E27" s="18"/>
      <c r="F27" s="18">
        <v>8968.39</v>
      </c>
      <c r="G27" s="16"/>
      <c r="H27" s="41">
        <f>+D27+E27-F27</f>
        <v>46.670000000027358</v>
      </c>
      <c r="I27" s="56"/>
      <c r="K27" s="1">
        <f>8945.62-4789.05+0.69</f>
        <v>4157.26</v>
      </c>
    </row>
    <row r="28" spans="3:11" ht="13.5" customHeight="1" thickBot="1" x14ac:dyDescent="0.25">
      <c r="C28" s="14" t="s">
        <v>39</v>
      </c>
      <c r="D28" s="19">
        <v>4824.2499999999854</v>
      </c>
      <c r="E28" s="18"/>
      <c r="F28" s="18">
        <v>4824.25</v>
      </c>
      <c r="G28" s="16"/>
      <c r="H28" s="41">
        <f>+D28+E28-F28</f>
        <v>-1.4551915228366852E-11</v>
      </c>
      <c r="I28" s="56"/>
      <c r="K28" s="1">
        <f>4755.44-1127.41+1.68</f>
        <v>3629.7099999999996</v>
      </c>
    </row>
    <row r="29" spans="3:11" ht="13.5" customHeight="1" thickBot="1" x14ac:dyDescent="0.25">
      <c r="C29" s="14" t="s">
        <v>38</v>
      </c>
      <c r="D29" s="19">
        <v>3620.6399999999921</v>
      </c>
      <c r="E29" s="18"/>
      <c r="F29" s="18">
        <v>3620.64</v>
      </c>
      <c r="G29" s="16"/>
      <c r="H29" s="41">
        <f>+D29+E29-F29</f>
        <v>-7.73070496506989E-12</v>
      </c>
      <c r="I29" s="56"/>
      <c r="K29" s="1">
        <f>1240.27-646.19+0.11+1674.37-395.69+0.62</f>
        <v>1873.4899999999998</v>
      </c>
    </row>
    <row r="30" spans="3:11" ht="13.5" customHeight="1" thickBot="1" x14ac:dyDescent="0.25">
      <c r="C30" s="14" t="s">
        <v>37</v>
      </c>
      <c r="D30" s="19">
        <v>710.50999999999931</v>
      </c>
      <c r="E30" s="18">
        <f>5848.25+15570.07+6491.24</f>
        <v>27909.559999999998</v>
      </c>
      <c r="F30" s="18">
        <f>13080.75+5421.99+4873.86+449.59</f>
        <v>23826.19</v>
      </c>
      <c r="G30" s="16">
        <f>+E30</f>
        <v>27909.559999999998</v>
      </c>
      <c r="H30" s="41">
        <f>+D30+E30-F30</f>
        <v>4793.8799999999974</v>
      </c>
      <c r="I30" s="57"/>
      <c r="K30" s="1">
        <f>134.76-112.79+357.73+0.07</f>
        <v>379.77</v>
      </c>
    </row>
    <row r="31" spans="3:11" ht="13.5" customHeight="1" thickBot="1" x14ac:dyDescent="0.25">
      <c r="C31" s="14" t="s">
        <v>10</v>
      </c>
      <c r="D31" s="13">
        <f>SUM(D26:D30)</f>
        <v>25755.509999999933</v>
      </c>
      <c r="E31" s="13">
        <f>SUM(E26:E30)</f>
        <v>27909.559999999998</v>
      </c>
      <c r="F31" s="13">
        <f>SUM(F26:F30)</f>
        <v>48821.979999999996</v>
      </c>
      <c r="G31" s="13">
        <f>SUM(G26:G30)</f>
        <v>27909.559999999998</v>
      </c>
      <c r="H31" s="13">
        <f>SUM(H26:H30)</f>
        <v>4843.0899999999328</v>
      </c>
      <c r="I31" s="14"/>
    </row>
    <row r="32" spans="3:11" ht="13.5" customHeight="1" thickBot="1" x14ac:dyDescent="0.25">
      <c r="C32" s="58" t="s">
        <v>36</v>
      </c>
      <c r="D32" s="58"/>
      <c r="E32" s="58"/>
      <c r="F32" s="58"/>
      <c r="G32" s="58"/>
      <c r="H32" s="58"/>
      <c r="I32" s="58"/>
    </row>
    <row r="33" spans="3:11" ht="56.25" customHeight="1" thickBot="1" x14ac:dyDescent="0.25">
      <c r="C33" s="20" t="s">
        <v>35</v>
      </c>
      <c r="D33" s="40" t="s">
        <v>34</v>
      </c>
      <c r="E33" s="39" t="s">
        <v>33</v>
      </c>
      <c r="F33" s="39" t="s">
        <v>32</v>
      </c>
      <c r="G33" s="39" t="s">
        <v>31</v>
      </c>
      <c r="H33" s="39" t="s">
        <v>30</v>
      </c>
      <c r="I33" s="38" t="s">
        <v>29</v>
      </c>
    </row>
    <row r="34" spans="3:11" ht="30.75" customHeight="1" thickBot="1" x14ac:dyDescent="0.25">
      <c r="C34" s="37" t="s">
        <v>28</v>
      </c>
      <c r="D34" s="36">
        <v>29446.649999999965</v>
      </c>
      <c r="E34" s="17">
        <v>197277.72</v>
      </c>
      <c r="F34" s="17">
        <f>205480.41-4888.52+1494.34</f>
        <v>202086.23</v>
      </c>
      <c r="G34" s="17">
        <f>+E34</f>
        <v>197277.72</v>
      </c>
      <c r="H34" s="17">
        <f t="shared" ref="H34:H44" si="0">+D34+E34-F34</f>
        <v>24638.139999999956</v>
      </c>
      <c r="I34" s="62" t="s">
        <v>27</v>
      </c>
    </row>
    <row r="35" spans="3:11" ht="14.25" customHeight="1" thickBot="1" x14ac:dyDescent="0.25">
      <c r="C35" s="14" t="s">
        <v>26</v>
      </c>
      <c r="D35" s="19">
        <v>8424.4200000000055</v>
      </c>
      <c r="E35" s="16">
        <v>52038.64</v>
      </c>
      <c r="F35" s="16">
        <f>53856.7+281.41</f>
        <v>54138.11</v>
      </c>
      <c r="G35" s="17">
        <v>4168.68</v>
      </c>
      <c r="H35" s="17">
        <f t="shared" si="0"/>
        <v>6324.9500000000044</v>
      </c>
      <c r="I35" s="63"/>
      <c r="J35" s="35"/>
    </row>
    <row r="36" spans="3:11" ht="13.5" customHeight="1" thickBot="1" x14ac:dyDescent="0.25">
      <c r="C36" s="20" t="s">
        <v>25</v>
      </c>
      <c r="D36" s="34">
        <v>9.9999999935051018E-3</v>
      </c>
      <c r="E36" s="16"/>
      <c r="F36" s="16">
        <v>0.01</v>
      </c>
      <c r="G36" s="17"/>
      <c r="H36" s="17">
        <f t="shared" si="0"/>
        <v>-6.4948983691248685E-12</v>
      </c>
      <c r="I36" s="12"/>
    </row>
    <row r="37" spans="3:11" ht="12.75" customHeight="1" thickBot="1" x14ac:dyDescent="0.25">
      <c r="C37" s="14" t="s">
        <v>24</v>
      </c>
      <c r="D37" s="34">
        <v>30513.290000000095</v>
      </c>
      <c r="E37" s="16">
        <v>-8572.6200000000008</v>
      </c>
      <c r="F37" s="16">
        <f>12516.71+11735.63</f>
        <v>24252.339999999997</v>
      </c>
      <c r="G37" s="17"/>
      <c r="H37" s="17">
        <f t="shared" si="0"/>
        <v>-2311.6699999999037</v>
      </c>
      <c r="I37" s="15" t="s">
        <v>23</v>
      </c>
      <c r="J37" s="1">
        <f>7267.31+1245.84</f>
        <v>8513.15</v>
      </c>
      <c r="K37" s="1">
        <f>9258.29+1315.16</f>
        <v>10573.45</v>
      </c>
    </row>
    <row r="38" spans="3:11" ht="26.25" customHeight="1" thickBot="1" x14ac:dyDescent="0.25">
      <c r="C38" s="14" t="s">
        <v>22</v>
      </c>
      <c r="D38" s="19">
        <v>3279.5799999999872</v>
      </c>
      <c r="E38" s="16"/>
      <c r="F38" s="16">
        <v>3223.07</v>
      </c>
      <c r="G38" s="17"/>
      <c r="H38" s="17">
        <f t="shared" si="0"/>
        <v>56.509999999987031</v>
      </c>
      <c r="I38" s="21" t="s">
        <v>21</v>
      </c>
      <c r="J38" s="1">
        <f>113.09+3049.03</f>
        <v>3162.1200000000003</v>
      </c>
      <c r="K38" s="1">
        <f>1.21+21.62+2607.25</f>
        <v>2630.08</v>
      </c>
    </row>
    <row r="39" spans="3:11" s="28" customFormat="1" ht="13.5" hidden="1" customHeight="1" thickBot="1" x14ac:dyDescent="0.25">
      <c r="C39" s="33" t="s">
        <v>20</v>
      </c>
      <c r="D39" s="32">
        <v>0</v>
      </c>
      <c r="E39" s="31"/>
      <c r="F39" s="31"/>
      <c r="G39" s="17"/>
      <c r="H39" s="30">
        <f t="shared" si="0"/>
        <v>0</v>
      </c>
      <c r="I39" s="29" t="s">
        <v>19</v>
      </c>
    </row>
    <row r="40" spans="3:11" ht="27.75" customHeight="1" thickBot="1" x14ac:dyDescent="0.25">
      <c r="C40" s="14" t="s">
        <v>18</v>
      </c>
      <c r="D40" s="19">
        <v>434.61999999999921</v>
      </c>
      <c r="E40" s="18">
        <v>2455.6799999999998</v>
      </c>
      <c r="F40" s="18">
        <f>2561.54+19.94</f>
        <v>2581.48</v>
      </c>
      <c r="G40" s="17">
        <v>2174.7800000000002</v>
      </c>
      <c r="H40" s="17">
        <f t="shared" si="0"/>
        <v>308.81999999999925</v>
      </c>
      <c r="I40" s="21" t="s">
        <v>17</v>
      </c>
    </row>
    <row r="41" spans="3:11" ht="13.5" customHeight="1" thickBot="1" x14ac:dyDescent="0.25">
      <c r="C41" s="20" t="s">
        <v>16</v>
      </c>
      <c r="D41" s="19">
        <v>1729.3200000000052</v>
      </c>
      <c r="E41" s="18">
        <v>-5.18</v>
      </c>
      <c r="F41" s="18">
        <f>1031.48+692.66</f>
        <v>1724.1399999999999</v>
      </c>
      <c r="G41" s="17"/>
      <c r="H41" s="17">
        <f t="shared" si="0"/>
        <v>5.2295945351943374E-12</v>
      </c>
      <c r="I41" s="15"/>
    </row>
    <row r="42" spans="3:11" s="22" customFormat="1" ht="24" hidden="1" customHeight="1" thickBot="1" x14ac:dyDescent="0.25">
      <c r="C42" s="27" t="s">
        <v>15</v>
      </c>
      <c r="D42" s="26">
        <v>0</v>
      </c>
      <c r="E42" s="25"/>
      <c r="F42" s="25"/>
      <c r="G42" s="17">
        <f>+E42</f>
        <v>0</v>
      </c>
      <c r="H42" s="24">
        <f t="shared" si="0"/>
        <v>0</v>
      </c>
      <c r="I42" s="23" t="s">
        <v>14</v>
      </c>
    </row>
    <row r="43" spans="3:11" ht="13.5" thickBot="1" x14ac:dyDescent="0.25">
      <c r="C43" s="14" t="s">
        <v>13</v>
      </c>
      <c r="D43" s="19">
        <v>1766.5799999999945</v>
      </c>
      <c r="E43" s="18">
        <v>9940.44</v>
      </c>
      <c r="F43" s="18">
        <f>10375.09+81.65</f>
        <v>10456.74</v>
      </c>
      <c r="G43" s="17">
        <v>5793.48</v>
      </c>
      <c r="H43" s="17">
        <f t="shared" si="0"/>
        <v>1250.2799999999952</v>
      </c>
      <c r="I43" s="21" t="s">
        <v>12</v>
      </c>
    </row>
    <row r="44" spans="3:11" ht="13.5" thickBot="1" x14ac:dyDescent="0.25">
      <c r="C44" s="20" t="s">
        <v>11</v>
      </c>
      <c r="D44" s="19">
        <v>2717.930000000003</v>
      </c>
      <c r="E44" s="18">
        <v>-360.64</v>
      </c>
      <c r="F44" s="18">
        <f>937.41+1491.44+154.31</f>
        <v>2583.16</v>
      </c>
      <c r="G44" s="17"/>
      <c r="H44" s="16">
        <f t="shared" si="0"/>
        <v>-225.86999999999671</v>
      </c>
      <c r="I44" s="15"/>
      <c r="J44" s="1">
        <f>641.64+317.73</f>
        <v>959.37</v>
      </c>
      <c r="K44" s="1">
        <f>3256.45+1616.02</f>
        <v>4872.4699999999993</v>
      </c>
    </row>
    <row r="45" spans="3:11" s="11" customFormat="1" ht="16.5" customHeight="1" thickBot="1" x14ac:dyDescent="0.25">
      <c r="C45" s="14" t="s">
        <v>10</v>
      </c>
      <c r="D45" s="13">
        <f>SUM(D34:D44)</f>
        <v>78312.400000000038</v>
      </c>
      <c r="E45" s="13">
        <f>SUM(E34:E44)</f>
        <v>252774.03999999998</v>
      </c>
      <c r="F45" s="13">
        <f>SUM(F34:F44)</f>
        <v>301045.28000000003</v>
      </c>
      <c r="G45" s="13">
        <f>SUM(G34:G44)</f>
        <v>209414.66</v>
      </c>
      <c r="H45" s="13">
        <f>SUM(H34:H44)</f>
        <v>30041.16000000004</v>
      </c>
      <c r="I45" s="12"/>
    </row>
    <row r="46" spans="3:11" ht="13.5" customHeight="1" thickBot="1" x14ac:dyDescent="0.25">
      <c r="C46" s="64" t="s">
        <v>9</v>
      </c>
      <c r="D46" s="64"/>
      <c r="E46" s="64"/>
      <c r="F46" s="64"/>
      <c r="G46" s="64"/>
      <c r="H46" s="64"/>
      <c r="I46" s="64"/>
    </row>
    <row r="47" spans="3:11" ht="27" customHeight="1" thickBot="1" x14ac:dyDescent="0.25">
      <c r="C47" s="9" t="s">
        <v>8</v>
      </c>
      <c r="D47" s="65" t="s">
        <v>7</v>
      </c>
      <c r="E47" s="65"/>
      <c r="F47" s="65"/>
      <c r="G47" s="65"/>
      <c r="H47" s="65"/>
      <c r="I47" s="10" t="s">
        <v>6</v>
      </c>
    </row>
    <row r="48" spans="3:11" ht="26.25" customHeight="1" thickBot="1" x14ac:dyDescent="0.25">
      <c r="C48" s="9" t="s">
        <v>4</v>
      </c>
      <c r="D48" s="59" t="s">
        <v>5</v>
      </c>
      <c r="E48" s="60"/>
      <c r="F48" s="60"/>
      <c r="G48" s="60"/>
      <c r="H48" s="61"/>
      <c r="I48" s="8" t="s">
        <v>4</v>
      </c>
    </row>
    <row r="49" spans="3:8" ht="18" customHeight="1" x14ac:dyDescent="0.3">
      <c r="C49" s="7" t="s">
        <v>3</v>
      </c>
      <c r="D49" s="7"/>
      <c r="E49" s="7"/>
      <c r="F49" s="7"/>
      <c r="G49" s="7"/>
      <c r="H49" s="6">
        <f>+H31+H45</f>
        <v>34884.249999999971</v>
      </c>
    </row>
    <row r="50" spans="3:8" ht="15" hidden="1" x14ac:dyDescent="0.25">
      <c r="C50" s="5" t="s">
        <v>2</v>
      </c>
    </row>
    <row r="51" spans="3:8" hidden="1" x14ac:dyDescent="0.2">
      <c r="C51" s="4" t="s">
        <v>1</v>
      </c>
    </row>
    <row r="52" spans="3:8" x14ac:dyDescent="0.2">
      <c r="E52" s="3"/>
      <c r="F52" s="3"/>
    </row>
    <row r="53" spans="3:8" x14ac:dyDescent="0.2">
      <c r="D53" s="3"/>
      <c r="E53" s="3"/>
      <c r="F53" s="3"/>
      <c r="G53" s="3"/>
      <c r="H53" s="3"/>
    </row>
    <row r="54" spans="3:8" hidden="1" x14ac:dyDescent="0.2">
      <c r="H54" s="2">
        <f>6884.76+1506.93+367.04+2570.82+1801.19+5296.5+0.01+27640.39+6751.95+71544.21</f>
        <v>124363.8</v>
      </c>
    </row>
    <row r="55" spans="3:8" x14ac:dyDescent="0.2">
      <c r="H55" s="3"/>
    </row>
    <row r="56" spans="3:8" x14ac:dyDescent="0.2">
      <c r="C56" s="2" t="s">
        <v>0</v>
      </c>
      <c r="E56" s="3">
        <f>+E45+E31+15415+41921.69</f>
        <v>338020.29</v>
      </c>
      <c r="G56" s="3">
        <f>+G45+G31</f>
        <v>237324.22</v>
      </c>
    </row>
  </sheetData>
  <mergeCells count="11">
    <mergeCell ref="I26:I30"/>
    <mergeCell ref="C32:I32"/>
    <mergeCell ref="D48:H48"/>
    <mergeCell ref="I34:I35"/>
    <mergeCell ref="C46:I46"/>
    <mergeCell ref="D47:H47"/>
    <mergeCell ref="C20:I20"/>
    <mergeCell ref="C21:I21"/>
    <mergeCell ref="C22:I22"/>
    <mergeCell ref="C23:I23"/>
    <mergeCell ref="C25:I25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5"/>
  <sheetViews>
    <sheetView topLeftCell="A16" zoomScaleNormal="100" zoomScaleSheetLayoutView="120" workbookViewId="0">
      <selection activeCell="G17" sqref="G17"/>
    </sheetView>
  </sheetViews>
  <sheetFormatPr defaultRowHeight="15" x14ac:dyDescent="0.25"/>
  <cols>
    <col min="1" max="1" width="4.5703125" style="66" customWidth="1"/>
    <col min="2" max="2" width="12.42578125" style="66" customWidth="1"/>
    <col min="3" max="3" width="13.28515625" style="66" hidden="1" customWidth="1"/>
    <col min="4" max="4" width="12.140625" style="66" customWidth="1"/>
    <col min="5" max="5" width="13.5703125" style="66" customWidth="1"/>
    <col min="6" max="6" width="13.28515625" style="66" customWidth="1"/>
    <col min="7" max="7" width="14.28515625" style="66" customWidth="1"/>
    <col min="8" max="8" width="15.140625" style="66" customWidth="1"/>
    <col min="9" max="9" width="13.7109375" style="66" customWidth="1"/>
    <col min="10" max="16384" width="9.140625" style="66"/>
  </cols>
  <sheetData>
    <row r="13" spans="1:9" x14ac:dyDescent="0.25">
      <c r="A13" s="74" t="s">
        <v>68</v>
      </c>
      <c r="B13" s="74"/>
      <c r="C13" s="74"/>
      <c r="D13" s="74"/>
      <c r="E13" s="74"/>
      <c r="F13" s="74"/>
      <c r="G13" s="74"/>
      <c r="H13" s="74"/>
      <c r="I13" s="74"/>
    </row>
    <row r="14" spans="1:9" x14ac:dyDescent="0.25">
      <c r="A14" s="74" t="s">
        <v>67</v>
      </c>
      <c r="B14" s="74"/>
      <c r="C14" s="74"/>
      <c r="D14" s="74"/>
      <c r="E14" s="74"/>
      <c r="F14" s="74"/>
      <c r="G14" s="74"/>
      <c r="H14" s="74"/>
      <c r="I14" s="74"/>
    </row>
    <row r="15" spans="1:9" x14ac:dyDescent="0.25">
      <c r="A15" s="74" t="s">
        <v>66</v>
      </c>
      <c r="B15" s="74"/>
      <c r="C15" s="74"/>
      <c r="D15" s="74"/>
      <c r="E15" s="74"/>
      <c r="F15" s="74"/>
      <c r="G15" s="74"/>
      <c r="H15" s="74"/>
      <c r="I15" s="74"/>
    </row>
    <row r="16" spans="1:9" ht="60" x14ac:dyDescent="0.25">
      <c r="A16" s="72" t="s">
        <v>65</v>
      </c>
      <c r="B16" s="72" t="s">
        <v>64</v>
      </c>
      <c r="C16" s="72" t="s">
        <v>63</v>
      </c>
      <c r="D16" s="72" t="s">
        <v>62</v>
      </c>
      <c r="E16" s="72" t="s">
        <v>61</v>
      </c>
      <c r="F16" s="73" t="s">
        <v>60</v>
      </c>
      <c r="G16" s="73" t="s">
        <v>59</v>
      </c>
      <c r="H16" s="72" t="s">
        <v>58</v>
      </c>
      <c r="I16" s="72" t="s">
        <v>57</v>
      </c>
    </row>
    <row r="17" spans="1:9" x14ac:dyDescent="0.25">
      <c r="A17" s="71" t="s">
        <v>56</v>
      </c>
      <c r="B17" s="69">
        <v>485.52318000000002</v>
      </c>
      <c r="C17" s="70">
        <v>0</v>
      </c>
      <c r="D17" s="70">
        <v>52.03884</v>
      </c>
      <c r="E17" s="69">
        <v>54.138109999999998</v>
      </c>
      <c r="F17" s="69">
        <v>57.336689999999997</v>
      </c>
      <c r="G17" s="68">
        <v>4.1686800000000002</v>
      </c>
      <c r="H17" s="67">
        <v>6.3249500000000003</v>
      </c>
      <c r="I17" s="67">
        <f>B17+D17+F17-G17</f>
        <v>590.73003000000006</v>
      </c>
    </row>
    <row r="19" spans="1:9" x14ac:dyDescent="0.25">
      <c r="A19" s="66" t="s">
        <v>55</v>
      </c>
    </row>
    <row r="20" spans="1:9" x14ac:dyDescent="0.25">
      <c r="A20" s="66" t="s">
        <v>54</v>
      </c>
    </row>
    <row r="21" spans="1:9" x14ac:dyDescent="0.25">
      <c r="A21" s="66" t="s">
        <v>53</v>
      </c>
    </row>
    <row r="22" spans="1:9" x14ac:dyDescent="0.25">
      <c r="A22" s="66" t="s">
        <v>52</v>
      </c>
    </row>
    <row r="23" spans="1:9" x14ac:dyDescent="0.25">
      <c r="A23" s="66" t="s">
        <v>51</v>
      </c>
    </row>
    <row r="24" spans="1:9" x14ac:dyDescent="0.25">
      <c r="A24" s="66" t="s">
        <v>50</v>
      </c>
    </row>
    <row r="25" spans="1:9" x14ac:dyDescent="0.25">
      <c r="A25" s="66" t="s">
        <v>49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Школьная2 2</vt:lpstr>
      <vt:lpstr>Школьная 2 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2021-03-24T08:04:52Z</dcterms:created>
  <dcterms:modified xsi:type="dcterms:W3CDTF">2021-03-24T09:01:53Z</dcterms:modified>
</cp:coreProperties>
</file>