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Сосновая1" sheetId="1" r:id="rId1"/>
    <sheet name="сосновая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8" i="1" l="1"/>
  <c r="H28" i="1"/>
  <c r="K28" i="1"/>
  <c r="F29" i="1"/>
  <c r="H29" i="1" s="1"/>
  <c r="K29" i="1"/>
  <c r="F30" i="1"/>
  <c r="H30" i="1"/>
  <c r="K30" i="1"/>
  <c r="F31" i="1"/>
  <c r="H31" i="1" s="1"/>
  <c r="K31" i="1"/>
  <c r="E32" i="1"/>
  <c r="F32" i="1"/>
  <c r="G32" i="1"/>
  <c r="H32" i="1"/>
  <c r="K32" i="1"/>
  <c r="D33" i="1"/>
  <c r="E33" i="1"/>
  <c r="F33" i="1"/>
  <c r="G33" i="1"/>
  <c r="F36" i="1"/>
  <c r="G36" i="1"/>
  <c r="H36" i="1"/>
  <c r="J36" i="1"/>
  <c r="K36" i="1"/>
  <c r="F37" i="1"/>
  <c r="H37" i="1" s="1"/>
  <c r="J37" i="1"/>
  <c r="F38" i="1"/>
  <c r="H38" i="1"/>
  <c r="H39" i="1"/>
  <c r="F40" i="1"/>
  <c r="H40" i="1" s="1"/>
  <c r="J40" i="1"/>
  <c r="K40" i="1"/>
  <c r="F41" i="1"/>
  <c r="H41" i="1" s="1"/>
  <c r="J41" i="1"/>
  <c r="F42" i="1"/>
  <c r="H42" i="1"/>
  <c r="J42" i="1"/>
  <c r="F43" i="1"/>
  <c r="H43" i="1" s="1"/>
  <c r="J43" i="1"/>
  <c r="K43" i="1"/>
  <c r="E44" i="1"/>
  <c r="H44" i="1" s="1"/>
  <c r="F44" i="1"/>
  <c r="G44" i="1"/>
  <c r="F45" i="1"/>
  <c r="H45" i="1" s="1"/>
  <c r="J45" i="1"/>
  <c r="D46" i="1"/>
  <c r="E46" i="1"/>
  <c r="E58" i="1" s="1"/>
  <c r="G46" i="1"/>
  <c r="H56" i="1"/>
  <c r="G58" i="1"/>
  <c r="H46" i="1" l="1"/>
  <c r="H57" i="1" s="1"/>
  <c r="H33" i="1"/>
  <c r="F46" i="1"/>
  <c r="H51" i="1" l="1"/>
</calcChain>
</file>

<file path=xl/sharedStrings.xml><?xml version="1.0" encoding="utf-8"?>
<sst xmlns="http://schemas.openxmlformats.org/spreadsheetml/2006/main" count="80" uniqueCount="71">
  <si>
    <t>ИТОГО ЖКУ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</si>
  <si>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</si>
  <si>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</si>
  <si>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</si>
  <si>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ИП Гулякова Е.Г.</t>
  </si>
  <si>
    <t xml:space="preserve">Поступило от ИП Гулякова Е.Г. за управление и содержание общедомового имущества 7717,02 руб. </t>
  </si>
  <si>
    <t>ООО "Сантех сервис"</t>
  </si>
  <si>
    <t xml:space="preserve">Поступило от ООО "Сантех сервис" за управление и содержание общедомового имущества  37263,98 руб. 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</si>
  <si>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</si>
  <si>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</si>
  <si>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</si>
  <si>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</si>
  <si>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</si>
  <si>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</si>
  <si>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</si>
  <si>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</si>
  <si>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</si>
  <si>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</si>
  <si>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</si>
  <si>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</si>
  <si>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</si>
  <si>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</si>
  <si>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</si>
  <si>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</si>
  <si>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</si>
  <si>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</si>
  <si>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</si>
  <si>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Н/2009-84 от 01.05.2009г.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</si>
  <si>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</si>
  <si>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</si>
  <si>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</si>
  <si>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</si>
  <si>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</si>
  <si>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</si>
  <si>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</si>
  <si>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</si>
  <si>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</si>
  <si>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</si>
  <si>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</si>
  <si>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</si>
  <si>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</si>
  <si>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</si>
  <si>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</si>
  <si>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</si>
  <si>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</si>
  <si>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  по ул. Сосновая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</si>
  <si>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</si>
  <si>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</si>
  <si>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</si>
  <si>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Замена ливневой канализации - 254.04т.р.</t>
  </si>
  <si>
    <t>Герметизация швов - 148.80 т.р.</t>
  </si>
  <si>
    <t>Расходный материал - 1.19 т.р.</t>
  </si>
  <si>
    <t>Аварийное обслуживание - 2.90 т.р.</t>
  </si>
  <si>
    <t>Производство работ по неисправности в системе освещения общедомовых помещений - 4.08 т.р.</t>
  </si>
  <si>
    <t>замена замков в помещениях общего пользования - 2.33 т.р.</t>
  </si>
  <si>
    <t>Замена разбитых стекол окон, дверей, ремонт поручней, стен в подъезде,</t>
  </si>
  <si>
    <t>Ремонт систем ГВС, ХВС, ЦО - 9.96 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</si>
  <si>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423.30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</si>
  <si>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</si>
  <si>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</si>
  <si>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</si>
  <si>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</si>
  <si>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</si>
  <si>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</si>
  <si>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</si>
  <si>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</si>
  <si>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</si>
  <si>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</si>
  <si>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1 по ул. Сосновая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</si>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</sst>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right" vertical="top" wrapText="1"/>
    </xf>
    <xf numFmtId="4" fontId="9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4" fontId="0" fillId="0" borderId="0" xfId="0" applyNumberFormat="1" applyFill="1"/>
    <xf numFmtId="2" fontId="0" fillId="0" borderId="0" xfId="0" applyNumberFormat="1" applyFill="1"/>
    <xf numFmtId="0" fontId="3" fillId="0" borderId="2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0" xfId="0" applyFont="1" applyFill="1"/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Font="1"/>
    <xf numFmtId="0" fontId="1" fillId="0" borderId="0" xfId="1" applyFont="1" applyFill="1"/>
    <xf numFmtId="0" fontId="1" fillId="0" borderId="0" xfId="1" applyFill="1" applyBorder="1"/>
    <xf numFmtId="2" fontId="17" fillId="0" borderId="5" xfId="1" applyNumberFormat="1" applyFont="1" applyFill="1" applyBorder="1" applyAlignment="1">
      <alignment horizontal="center" vertical="center"/>
    </xf>
    <xf numFmtId="2" fontId="17" fillId="2" borderId="5" xfId="1" applyNumberFormat="1" applyFont="1" applyFill="1" applyBorder="1" applyAlignment="1">
      <alignment horizontal="center" vertical="center"/>
    </xf>
    <xf numFmtId="2" fontId="17" fillId="3" borderId="5" xfId="1" applyNumberFormat="1" applyFont="1" applyFill="1" applyBorder="1" applyAlignment="1">
      <alignment horizontal="center" vertical="center"/>
    </xf>
    <xf numFmtId="2" fontId="17" fillId="4" borderId="5" xfId="1" applyNumberFormat="1" applyFont="1" applyFill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13" xfId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C28" zoomScaleNormal="100" zoomScaleSheetLayoutView="100" workbookViewId="0">
      <selection activeCell="G43" sqref="G4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57031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140625" style="2" customWidth="1"/>
    <col min="9" max="9" width="26.28515625" style="2" customWidth="1"/>
    <col min="10" max="10" width="12.425781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48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4.25" x14ac:dyDescent="0.2">
      <c r="C22" s="39" t="s">
        <v>47</v>
      </c>
      <c r="D22" s="39"/>
      <c r="E22" s="39"/>
      <c r="F22" s="39"/>
      <c r="G22" s="39"/>
      <c r="H22" s="39"/>
      <c r="I22" s="39"/>
    </row>
    <row r="23" spans="3:11" x14ac:dyDescent="0.2">
      <c r="C23" s="40" t="s">
        <v>46</v>
      </c>
      <c r="D23" s="40"/>
      <c r="E23" s="40"/>
      <c r="F23" s="40"/>
      <c r="G23" s="40"/>
      <c r="H23" s="40"/>
      <c r="I23" s="40"/>
    </row>
    <row r="24" spans="3:11" x14ac:dyDescent="0.2">
      <c r="C24" s="40" t="s">
        <v>45</v>
      </c>
      <c r="D24" s="40"/>
      <c r="E24" s="40"/>
      <c r="F24" s="40"/>
      <c r="G24" s="40"/>
      <c r="H24" s="40"/>
      <c r="I24" s="40"/>
    </row>
    <row r="25" spans="3:11" ht="6" customHeight="1" thickBot="1" x14ac:dyDescent="0.25">
      <c r="C25" s="41"/>
      <c r="D25" s="41"/>
      <c r="E25" s="41"/>
      <c r="F25" s="41"/>
      <c r="G25" s="41"/>
      <c r="H25" s="41"/>
      <c r="I25" s="41"/>
    </row>
    <row r="26" spans="3:11" ht="53.25" customHeight="1" thickBot="1" x14ac:dyDescent="0.25">
      <c r="C26" s="27" t="s">
        <v>35</v>
      </c>
      <c r="D26" s="30" t="s">
        <v>34</v>
      </c>
      <c r="E26" s="29" t="s">
        <v>33</v>
      </c>
      <c r="F26" s="29" t="s">
        <v>32</v>
      </c>
      <c r="G26" s="29" t="s">
        <v>31</v>
      </c>
      <c r="H26" s="29" t="s">
        <v>30</v>
      </c>
      <c r="I26" s="30" t="s">
        <v>44</v>
      </c>
    </row>
    <row r="27" spans="3:11" ht="13.5" customHeight="1" thickBot="1" x14ac:dyDescent="0.25">
      <c r="C27" s="42" t="s">
        <v>43</v>
      </c>
      <c r="D27" s="43"/>
      <c r="E27" s="43"/>
      <c r="F27" s="43"/>
      <c r="G27" s="43"/>
      <c r="H27" s="43"/>
      <c r="I27" s="44"/>
    </row>
    <row r="28" spans="3:11" ht="13.5" customHeight="1" thickBot="1" x14ac:dyDescent="0.25">
      <c r="C28" s="14" t="s">
        <v>42</v>
      </c>
      <c r="D28" s="18">
        <v>169801.29999999929</v>
      </c>
      <c r="E28" s="22"/>
      <c r="F28" s="22">
        <f>31858.82+3165.43</f>
        <v>35024.25</v>
      </c>
      <c r="G28" s="22"/>
      <c r="H28" s="31">
        <f>+D28+E28-F28</f>
        <v>134777.04999999929</v>
      </c>
      <c r="I28" s="45" t="s">
        <v>41</v>
      </c>
      <c r="K28" s="25">
        <f>151090.43-1325.43+3658.11+358.85</f>
        <v>153781.96</v>
      </c>
    </row>
    <row r="29" spans="3:11" ht="13.5" customHeight="1" thickBot="1" x14ac:dyDescent="0.25">
      <c r="C29" s="14" t="s">
        <v>40</v>
      </c>
      <c r="D29" s="18">
        <v>301428.72999999992</v>
      </c>
      <c r="E29" s="17"/>
      <c r="F29" s="17">
        <f>4915.21+9781.85+10358.57+331.94</f>
        <v>25387.57</v>
      </c>
      <c r="G29" s="22"/>
      <c r="H29" s="31">
        <f>+D29+E29-F29</f>
        <v>276041.15999999992</v>
      </c>
      <c r="I29" s="46"/>
      <c r="K29" s="1">
        <f>51032.8-1393.1+14.7+310.74</f>
        <v>49965.14</v>
      </c>
    </row>
    <row r="30" spans="3:11" ht="13.5" customHeight="1" thickBot="1" x14ac:dyDescent="0.25">
      <c r="C30" s="14" t="s">
        <v>39</v>
      </c>
      <c r="D30" s="18">
        <v>146646.14999999991</v>
      </c>
      <c r="E30" s="17"/>
      <c r="F30" s="17">
        <f>20268.72+198.05</f>
        <v>20466.77</v>
      </c>
      <c r="G30" s="22"/>
      <c r="H30" s="31">
        <f>+D30+E30-F30</f>
        <v>126179.3799999999</v>
      </c>
      <c r="I30" s="46"/>
      <c r="K30" s="1">
        <f>29159.94-288.06+356.66</f>
        <v>29228.539999999997</v>
      </c>
    </row>
    <row r="31" spans="3:11" ht="13.5" customHeight="1" thickBot="1" x14ac:dyDescent="0.25">
      <c r="C31" s="14" t="s">
        <v>38</v>
      </c>
      <c r="D31" s="18">
        <v>109926.36999999989</v>
      </c>
      <c r="E31" s="17"/>
      <c r="F31" s="17">
        <f>8613.67+132.33</f>
        <v>8746</v>
      </c>
      <c r="G31" s="22"/>
      <c r="H31" s="31">
        <f>+D31+E31-F31</f>
        <v>101180.36999999989</v>
      </c>
      <c r="I31" s="46"/>
      <c r="K31" s="1">
        <f>131.82+10422.39-101.1+42.96+7411.2-173.6</f>
        <v>17733.669999999998</v>
      </c>
    </row>
    <row r="32" spans="3:11" ht="13.5" customHeight="1" thickBot="1" x14ac:dyDescent="0.25">
      <c r="C32" s="14" t="s">
        <v>37</v>
      </c>
      <c r="D32" s="18">
        <v>4381.5000000000055</v>
      </c>
      <c r="E32" s="17">
        <f>-450.22-282.9</f>
        <v>-733.12</v>
      </c>
      <c r="F32" s="17">
        <f>350.86-119.66+1480.78+118.08</f>
        <v>1830.06</v>
      </c>
      <c r="G32" s="22">
        <f>+E32</f>
        <v>-733.12</v>
      </c>
      <c r="H32" s="31">
        <f>+D32+E32-F32</f>
        <v>1818.3200000000056</v>
      </c>
      <c r="I32" s="47"/>
      <c r="K32" s="1">
        <f>13.23-19.03+343.09-52.68+217.87-20.72</f>
        <v>481.76</v>
      </c>
    </row>
    <row r="33" spans="3:11" ht="13.5" customHeight="1" thickBot="1" x14ac:dyDescent="0.25">
      <c r="C33" s="14" t="s">
        <v>12</v>
      </c>
      <c r="D33" s="13">
        <f>SUM(D28:D32)</f>
        <v>732184.049999999</v>
      </c>
      <c r="E33" s="13">
        <f>SUM(E28:E32)</f>
        <v>-733.12</v>
      </c>
      <c r="F33" s="13">
        <f>SUM(F28:F32)</f>
        <v>91454.65</v>
      </c>
      <c r="G33" s="13">
        <f>SUM(G28:G32)</f>
        <v>-733.12</v>
      </c>
      <c r="H33" s="13">
        <f>SUM(H28:H32)</f>
        <v>639996.27999999898</v>
      </c>
      <c r="I33" s="14"/>
    </row>
    <row r="34" spans="3:11" ht="13.5" customHeight="1" thickBot="1" x14ac:dyDescent="0.25">
      <c r="C34" s="48" t="s">
        <v>36</v>
      </c>
      <c r="D34" s="48"/>
      <c r="E34" s="48"/>
      <c r="F34" s="48"/>
      <c r="G34" s="48"/>
      <c r="H34" s="48"/>
      <c r="I34" s="48"/>
    </row>
    <row r="35" spans="3:11" ht="49.5" customHeight="1" thickBot="1" x14ac:dyDescent="0.25">
      <c r="C35" s="20" t="s">
        <v>35</v>
      </c>
      <c r="D35" s="30" t="s">
        <v>34</v>
      </c>
      <c r="E35" s="29" t="s">
        <v>33</v>
      </c>
      <c r="F35" s="29" t="s">
        <v>32</v>
      </c>
      <c r="G35" s="29" t="s">
        <v>31</v>
      </c>
      <c r="H35" s="29" t="s">
        <v>30</v>
      </c>
      <c r="I35" s="28" t="s">
        <v>29</v>
      </c>
    </row>
    <row r="36" spans="3:11" ht="23.25" customHeight="1" thickBot="1" x14ac:dyDescent="0.25">
      <c r="C36" s="27" t="s">
        <v>28</v>
      </c>
      <c r="D36" s="26">
        <v>252184.16999999993</v>
      </c>
      <c r="E36" s="16">
        <v>830916.52</v>
      </c>
      <c r="F36" s="16">
        <f>794192.57-4916.78</f>
        <v>789275.78999999992</v>
      </c>
      <c r="G36" s="16">
        <f>+E36</f>
        <v>830916.52</v>
      </c>
      <c r="H36" s="16">
        <f t="shared" ref="H36:H45" si="0">+D36+E36-F36</f>
        <v>293824.90000000002</v>
      </c>
      <c r="I36" s="53" t="s">
        <v>27</v>
      </c>
      <c r="J36" s="25">
        <f>32130.32-19.33+9.88-0.05+3.56-0.02-D36</f>
        <v>-220059.80999999994</v>
      </c>
      <c r="K36" s="24">
        <f>65382.79-453.16+1221.72-10.18+367.98-3.88-H36</f>
        <v>-227319.63000000003</v>
      </c>
    </row>
    <row r="37" spans="3:11" ht="14.25" customHeight="1" thickBot="1" x14ac:dyDescent="0.25">
      <c r="C37" s="14" t="s">
        <v>26</v>
      </c>
      <c r="D37" s="21">
        <v>54658.47000000003</v>
      </c>
      <c r="E37" s="22">
        <v>184511.73</v>
      </c>
      <c r="F37" s="22">
        <f>175031.48-1079.82</f>
        <v>173951.66</v>
      </c>
      <c r="G37" s="16">
        <v>423303.61</v>
      </c>
      <c r="H37" s="16">
        <f t="shared" si="0"/>
        <v>65218.540000000037</v>
      </c>
      <c r="I37" s="54"/>
      <c r="J37" s="24">
        <f>13782.74-95.86</f>
        <v>13686.88</v>
      </c>
    </row>
    <row r="38" spans="3:11" ht="13.5" customHeight="1" thickBot="1" x14ac:dyDescent="0.25">
      <c r="C38" s="20" t="s">
        <v>25</v>
      </c>
      <c r="D38" s="23">
        <v>10759.53999999999</v>
      </c>
      <c r="E38" s="22"/>
      <c r="F38" s="22">
        <f>6207.67+940.8</f>
        <v>7148.47</v>
      </c>
      <c r="G38" s="16"/>
      <c r="H38" s="16">
        <f t="shared" si="0"/>
        <v>3611.0699999999897</v>
      </c>
      <c r="I38" s="12"/>
    </row>
    <row r="39" spans="3:11" ht="12.75" hidden="1" customHeight="1" thickBot="1" x14ac:dyDescent="0.25">
      <c r="C39" s="14" t="s">
        <v>24</v>
      </c>
      <c r="D39" s="21">
        <v>0</v>
      </c>
      <c r="E39" s="22"/>
      <c r="F39" s="22"/>
      <c r="G39" s="16"/>
      <c r="H39" s="16">
        <f t="shared" si="0"/>
        <v>0</v>
      </c>
      <c r="I39" s="19" t="s">
        <v>23</v>
      </c>
    </row>
    <row r="40" spans="3:11" ht="27" customHeight="1" thickBot="1" x14ac:dyDescent="0.25">
      <c r="C40" s="14" t="s">
        <v>22</v>
      </c>
      <c r="D40" s="21">
        <v>37738.839999999997</v>
      </c>
      <c r="E40" s="22"/>
      <c r="F40" s="22">
        <f>8535.13+830.56</f>
        <v>9365.6899999999987</v>
      </c>
      <c r="G40" s="16"/>
      <c r="H40" s="16">
        <f t="shared" si="0"/>
        <v>28373.149999999998</v>
      </c>
      <c r="I40" s="15" t="s">
        <v>21</v>
      </c>
      <c r="J40" s="1">
        <f>296.02+6944.9-4.34</f>
        <v>7236.58</v>
      </c>
      <c r="K40" s="1">
        <f>2266.28+12781.73-104.31+283.39</f>
        <v>15227.09</v>
      </c>
    </row>
    <row r="41" spans="3:11" ht="27" customHeight="1" thickBot="1" x14ac:dyDescent="0.25">
      <c r="C41" s="14" t="s">
        <v>20</v>
      </c>
      <c r="D41" s="21">
        <v>8736.8900000000031</v>
      </c>
      <c r="E41" s="17">
        <v>26536.26</v>
      </c>
      <c r="F41" s="17">
        <f>25980.15-137.16</f>
        <v>25842.99</v>
      </c>
      <c r="G41" s="16">
        <v>30749.94</v>
      </c>
      <c r="H41" s="16">
        <f t="shared" si="0"/>
        <v>9430.16</v>
      </c>
      <c r="I41" s="15" t="s">
        <v>19</v>
      </c>
      <c r="J41" s="1">
        <f>2428.69-16.9</f>
        <v>2411.79</v>
      </c>
    </row>
    <row r="42" spans="3:11" ht="13.5" customHeight="1" thickBot="1" x14ac:dyDescent="0.25">
      <c r="C42" s="20" t="s">
        <v>18</v>
      </c>
      <c r="D42" s="18">
        <v>35603.669999999991</v>
      </c>
      <c r="E42" s="17">
        <v>-13.43</v>
      </c>
      <c r="F42" s="17">
        <f>4173.91+275.7</f>
        <v>4449.6099999999997</v>
      </c>
      <c r="G42" s="16"/>
      <c r="H42" s="16">
        <f t="shared" si="0"/>
        <v>31140.62999999999</v>
      </c>
      <c r="I42" s="19"/>
      <c r="J42" s="1">
        <f>12237.13-81.86</f>
        <v>12155.269999999999</v>
      </c>
    </row>
    <row r="43" spans="3:11" ht="13.5" customHeight="1" thickBot="1" x14ac:dyDescent="0.25">
      <c r="C43" s="20" t="s">
        <v>17</v>
      </c>
      <c r="D43" s="18">
        <v>37293.959999999992</v>
      </c>
      <c r="E43" s="17">
        <v>-961.68</v>
      </c>
      <c r="F43" s="17">
        <f>901.22+1528.47</f>
        <v>2429.69</v>
      </c>
      <c r="G43" s="16"/>
      <c r="H43" s="16">
        <f t="shared" si="0"/>
        <v>33902.589999999989</v>
      </c>
      <c r="I43" s="19"/>
      <c r="J43" s="1">
        <f>305.85+617.65</f>
        <v>923.5</v>
      </c>
      <c r="K43" s="1">
        <f>6488.56-134.68+3219.19-66.85</f>
        <v>9506.2199999999993</v>
      </c>
    </row>
    <row r="44" spans="3:11" ht="13.5" customHeight="1" thickBot="1" x14ac:dyDescent="0.25">
      <c r="C44" s="20" t="s">
        <v>16</v>
      </c>
      <c r="D44" s="18">
        <v>-20984.260000000002</v>
      </c>
      <c r="E44" s="17">
        <f>21130.63+6309.88</f>
        <v>27440.510000000002</v>
      </c>
      <c r="F44" s="17">
        <f>19397.06-4057.64-432.22</f>
        <v>14907.200000000003</v>
      </c>
      <c r="G44" s="16">
        <f>+E44</f>
        <v>27440.510000000002</v>
      </c>
      <c r="H44" s="16">
        <f t="shared" si="0"/>
        <v>-8450.9500000000025</v>
      </c>
      <c r="I44" s="19" t="s">
        <v>15</v>
      </c>
    </row>
    <row r="45" spans="3:11" ht="13.5" customHeight="1" thickBot="1" x14ac:dyDescent="0.25">
      <c r="C45" s="14" t="s">
        <v>14</v>
      </c>
      <c r="D45" s="18">
        <v>22452.75</v>
      </c>
      <c r="E45" s="17">
        <v>73389.179999999993</v>
      </c>
      <c r="F45" s="17">
        <f>69293.63-414.69</f>
        <v>68878.94</v>
      </c>
      <c r="G45" s="16">
        <v>40743.120000000003</v>
      </c>
      <c r="H45" s="16">
        <f t="shared" si="0"/>
        <v>26962.989999999991</v>
      </c>
      <c r="I45" s="15" t="s">
        <v>13</v>
      </c>
      <c r="J45" s="1">
        <f>5847.21-40.67</f>
        <v>5806.54</v>
      </c>
    </row>
    <row r="46" spans="3:11" s="11" customFormat="1" ht="13.5" customHeight="1" thickBot="1" x14ac:dyDescent="0.25">
      <c r="C46" s="14" t="s">
        <v>12</v>
      </c>
      <c r="D46" s="13">
        <f>SUM(D36:D45)</f>
        <v>438444.02999999991</v>
      </c>
      <c r="E46" s="13">
        <f>SUM(E36:E45)</f>
        <v>1141819.0899999999</v>
      </c>
      <c r="F46" s="13">
        <f>SUM(F36:F45)</f>
        <v>1096250.0399999998</v>
      </c>
      <c r="G46" s="13">
        <f>SUM(G36:G45)</f>
        <v>1353153.7</v>
      </c>
      <c r="H46" s="13">
        <f>SUM(H36:H45)</f>
        <v>484013.08</v>
      </c>
      <c r="I46" s="12"/>
    </row>
    <row r="47" spans="3:11" ht="13.5" customHeight="1" thickBot="1" x14ac:dyDescent="0.25">
      <c r="C47" s="55" t="s">
        <v>11</v>
      </c>
      <c r="D47" s="55"/>
      <c r="E47" s="55"/>
      <c r="F47" s="55"/>
      <c r="G47" s="55"/>
      <c r="H47" s="55"/>
      <c r="I47" s="55"/>
    </row>
    <row r="48" spans="3:11" ht="27" customHeight="1" thickBot="1" x14ac:dyDescent="0.25">
      <c r="C48" s="9" t="s">
        <v>10</v>
      </c>
      <c r="D48" s="52" t="s">
        <v>9</v>
      </c>
      <c r="E48" s="52"/>
      <c r="F48" s="52"/>
      <c r="G48" s="52"/>
      <c r="H48" s="52"/>
      <c r="I48" s="10" t="s">
        <v>8</v>
      </c>
    </row>
    <row r="49" spans="3:9" ht="26.25" customHeight="1" thickBot="1" x14ac:dyDescent="0.25">
      <c r="C49" s="9" t="s">
        <v>6</v>
      </c>
      <c r="D49" s="49" t="s">
        <v>7</v>
      </c>
      <c r="E49" s="50"/>
      <c r="F49" s="50"/>
      <c r="G49" s="50"/>
      <c r="H49" s="51"/>
      <c r="I49" s="8" t="s">
        <v>6</v>
      </c>
    </row>
    <row r="50" spans="3:9" ht="26.25" customHeight="1" thickBot="1" x14ac:dyDescent="0.25">
      <c r="C50" s="9" t="s">
        <v>4</v>
      </c>
      <c r="D50" s="49" t="s">
        <v>5</v>
      </c>
      <c r="E50" s="50"/>
      <c r="F50" s="50"/>
      <c r="G50" s="50"/>
      <c r="H50" s="51"/>
      <c r="I50" s="8" t="s">
        <v>4</v>
      </c>
    </row>
    <row r="51" spans="3:9" ht="21" customHeight="1" x14ac:dyDescent="0.3">
      <c r="C51" s="7" t="s">
        <v>3</v>
      </c>
      <c r="D51" s="7"/>
      <c r="E51" s="7"/>
      <c r="F51" s="7"/>
      <c r="G51" s="7"/>
      <c r="H51" s="6">
        <f>+H33+H46</f>
        <v>1124009.3599999989</v>
      </c>
    </row>
    <row r="52" spans="3:9" ht="15" hidden="1" x14ac:dyDescent="0.25">
      <c r="C52" s="5" t="s">
        <v>2</v>
      </c>
      <c r="D52" s="5"/>
    </row>
    <row r="53" spans="3:9" ht="12.75" hidden="1" customHeight="1" x14ac:dyDescent="0.2">
      <c r="C53" s="4" t="s">
        <v>1</v>
      </c>
    </row>
    <row r="55" spans="3:9" x14ac:dyDescent="0.2">
      <c r="D55" s="3"/>
      <c r="E55" s="3"/>
      <c r="F55" s="3"/>
      <c r="G55" s="3"/>
      <c r="H55" s="3"/>
    </row>
    <row r="56" spans="3:9" hidden="1" x14ac:dyDescent="0.2">
      <c r="D56" s="3"/>
      <c r="H56" s="2">
        <f>42767.83+16651.47+6920.37+25311.18+12743.2+39257.08+12073.75+184487.34+3792.24-34613.1+40919.15</f>
        <v>350310.51</v>
      </c>
    </row>
    <row r="57" spans="3:9" hidden="1" x14ac:dyDescent="0.2">
      <c r="H57" s="3">
        <f>+H46-H56</f>
        <v>133702.57</v>
      </c>
    </row>
    <row r="58" spans="3:9" x14ac:dyDescent="0.2">
      <c r="C58" s="2" t="s">
        <v>0</v>
      </c>
      <c r="E58" s="3">
        <f>+E46+E33+21915+44981</f>
        <v>1207981.9699999997</v>
      </c>
      <c r="G58" s="3">
        <f>+G46+G33</f>
        <v>1352420.5799999998</v>
      </c>
    </row>
  </sheetData>
  <mergeCells count="12">
    <mergeCell ref="I28:I32"/>
    <mergeCell ref="C34:I34"/>
    <mergeCell ref="D50:H50"/>
    <mergeCell ref="D48:H48"/>
    <mergeCell ref="I36:I37"/>
    <mergeCell ref="C47:I47"/>
    <mergeCell ref="D49:H49"/>
    <mergeCell ref="C22:I22"/>
    <mergeCell ref="C23:I23"/>
    <mergeCell ref="C24:I24"/>
    <mergeCell ref="C25:I25"/>
    <mergeCell ref="C27:I2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7"/>
  <sheetViews>
    <sheetView topLeftCell="A15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6" customWidth="1"/>
    <col min="2" max="2" width="12.42578125" style="56" customWidth="1"/>
    <col min="3" max="3" width="13.28515625" style="56" hidden="1" customWidth="1"/>
    <col min="4" max="4" width="12.140625" style="56" customWidth="1"/>
    <col min="5" max="5" width="13.5703125" style="56" customWidth="1"/>
    <col min="6" max="6" width="13.28515625" style="56" customWidth="1"/>
    <col min="7" max="7" width="14.28515625" style="56" customWidth="1"/>
    <col min="8" max="8" width="15.140625" style="56" customWidth="1"/>
    <col min="9" max="9" width="14" style="56" customWidth="1"/>
    <col min="10" max="16384" width="9.140625" style="56"/>
  </cols>
  <sheetData>
    <row r="13" spans="1:9" x14ac:dyDescent="0.25">
      <c r="A13" s="68" t="s">
        <v>70</v>
      </c>
      <c r="B13" s="68"/>
      <c r="C13" s="68"/>
      <c r="D13" s="68"/>
      <c r="E13" s="68"/>
      <c r="F13" s="68"/>
      <c r="G13" s="68"/>
      <c r="H13" s="68"/>
      <c r="I13" s="68"/>
    </row>
    <row r="14" spans="1:9" x14ac:dyDescent="0.25">
      <c r="A14" s="68" t="s">
        <v>69</v>
      </c>
      <c r="B14" s="68"/>
      <c r="C14" s="68"/>
      <c r="D14" s="68"/>
      <c r="E14" s="68"/>
      <c r="F14" s="68"/>
      <c r="G14" s="68"/>
      <c r="H14" s="68"/>
      <c r="I14" s="68"/>
    </row>
    <row r="15" spans="1:9" x14ac:dyDescent="0.25">
      <c r="A15" s="67" t="s">
        <v>68</v>
      </c>
      <c r="B15" s="67"/>
      <c r="C15" s="67"/>
      <c r="D15" s="67"/>
      <c r="E15" s="67"/>
      <c r="F15" s="67"/>
      <c r="G15" s="67"/>
      <c r="H15" s="67"/>
      <c r="I15" s="67"/>
    </row>
    <row r="16" spans="1:9" ht="60" x14ac:dyDescent="0.25">
      <c r="A16" s="65" t="s">
        <v>67</v>
      </c>
      <c r="B16" s="65" t="s">
        <v>66</v>
      </c>
      <c r="C16" s="65" t="s">
        <v>65</v>
      </c>
      <c r="D16" s="65" t="s">
        <v>64</v>
      </c>
      <c r="E16" s="65" t="s">
        <v>63</v>
      </c>
      <c r="F16" s="66" t="s">
        <v>62</v>
      </c>
      <c r="G16" s="66" t="s">
        <v>61</v>
      </c>
      <c r="H16" s="65" t="s">
        <v>60</v>
      </c>
      <c r="I16" s="65" t="s">
        <v>59</v>
      </c>
    </row>
    <row r="17" spans="1:9" x14ac:dyDescent="0.25">
      <c r="A17" s="64" t="s">
        <v>58</v>
      </c>
      <c r="B17" s="62">
        <v>-52.982210000000002</v>
      </c>
      <c r="C17" s="63"/>
      <c r="D17" s="63">
        <v>184.51173</v>
      </c>
      <c r="E17" s="63">
        <v>173.95166</v>
      </c>
      <c r="F17" s="62">
        <v>66.896000000000001</v>
      </c>
      <c r="G17" s="61">
        <v>423.30360999999999</v>
      </c>
      <c r="H17" s="60">
        <v>65.218540000000004</v>
      </c>
      <c r="I17" s="60">
        <f>B17+D17+F17-G17</f>
        <v>-224.87808999999999</v>
      </c>
    </row>
    <row r="19" spans="1:9" x14ac:dyDescent="0.25">
      <c r="A19" s="56" t="s">
        <v>57</v>
      </c>
    </row>
    <row r="20" spans="1:9" x14ac:dyDescent="0.25">
      <c r="A20" s="59" t="s">
        <v>56</v>
      </c>
    </row>
    <row r="21" spans="1:9" x14ac:dyDescent="0.25">
      <c r="A21" s="59" t="s">
        <v>55</v>
      </c>
    </row>
    <row r="22" spans="1:9" x14ac:dyDescent="0.25">
      <c r="A22" s="58" t="s">
        <v>54</v>
      </c>
    </row>
    <row r="23" spans="1:9" x14ac:dyDescent="0.25">
      <c r="A23" s="57" t="s">
        <v>53</v>
      </c>
    </row>
    <row r="24" spans="1:9" x14ac:dyDescent="0.25">
      <c r="A24" s="57" t="s">
        <v>52</v>
      </c>
    </row>
    <row r="25" spans="1:9" x14ac:dyDescent="0.25">
      <c r="A25" s="57" t="s">
        <v>51</v>
      </c>
    </row>
    <row r="26" spans="1:9" x14ac:dyDescent="0.25">
      <c r="A26" s="57" t="s">
        <v>50</v>
      </c>
    </row>
    <row r="27" spans="1:9" x14ac:dyDescent="0.25">
      <c r="A27" s="57" t="s">
        <v>49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Сосновая1</vt:lpstr>
      <vt:lpstr>сосновая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2021-03-24T07:55:06Z</dcterms:created>
  <dcterms:modified xsi:type="dcterms:W3CDTF">2021-03-24T08:57:08Z</dcterms:modified>
</cp:coreProperties>
</file>