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Сосновая3" sheetId="1" r:id="rId1"/>
    <sheet name="Сосновая 3" sheetId="2" r:id="rId2"/>
    <sheet name="сосновая3 (2)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H6" i="3"/>
  <c r="I6" i="3" s="1"/>
  <c r="I8" i="3" s="1"/>
  <c r="G7" i="3"/>
  <c r="G8" i="3" s="1"/>
  <c r="H8" i="3"/>
  <c r="G15" i="3"/>
  <c r="H18" i="3"/>
  <c r="H20" i="3"/>
  <c r="H21" i="3" s="1"/>
  <c r="I17" i="2" l="1"/>
  <c r="H29" i="1" l="1"/>
  <c r="K29" i="1"/>
  <c r="F30" i="1"/>
  <c r="H30" i="1"/>
  <c r="K30" i="1"/>
  <c r="H31" i="1"/>
  <c r="K31" i="1"/>
  <c r="H32" i="1"/>
  <c r="K32" i="1"/>
  <c r="E33" i="1"/>
  <c r="H33" i="1" s="1"/>
  <c r="F33" i="1"/>
  <c r="G33" i="1"/>
  <c r="K33" i="1"/>
  <c r="D34" i="1"/>
  <c r="E34" i="1"/>
  <c r="F34" i="1"/>
  <c r="G34" i="1"/>
  <c r="F37" i="1"/>
  <c r="F47" i="1" s="1"/>
  <c r="G37" i="1"/>
  <c r="H37" i="1"/>
  <c r="J37" i="1"/>
  <c r="K37" i="1"/>
  <c r="F38" i="1"/>
  <c r="H38" i="1"/>
  <c r="J38" i="1"/>
  <c r="G39" i="1"/>
  <c r="H39" i="1"/>
  <c r="J39" i="1"/>
  <c r="H40" i="1"/>
  <c r="F41" i="1"/>
  <c r="H41" i="1" s="1"/>
  <c r="J41" i="1"/>
  <c r="K41" i="1"/>
  <c r="F42" i="1"/>
  <c r="H42" i="1" s="1"/>
  <c r="J42" i="1"/>
  <c r="H43" i="1"/>
  <c r="J43" i="1"/>
  <c r="H44" i="1"/>
  <c r="J44" i="1"/>
  <c r="K44" i="1"/>
  <c r="E45" i="1"/>
  <c r="H45" i="1" s="1"/>
  <c r="F45" i="1"/>
  <c r="G45" i="1"/>
  <c r="F46" i="1"/>
  <c r="H46" i="1" s="1"/>
  <c r="J46" i="1"/>
  <c r="D47" i="1"/>
  <c r="E47" i="1"/>
  <c r="G47" i="1"/>
  <c r="G57" i="1" s="1"/>
  <c r="H56" i="1"/>
  <c r="E57" i="1"/>
  <c r="H47" i="1" l="1"/>
  <c r="H34" i="1"/>
  <c r="H51" i="1" s="1"/>
</calcChain>
</file>

<file path=xl/sharedStrings.xml><?xml version="1.0" encoding="utf-8"?>
<sst xmlns="http://schemas.openxmlformats.org/spreadsheetml/2006/main" count="100" uniqueCount="92">
  <si>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</si>
  <si>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</si>
  <si>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</si>
  <si>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</si>
  <si>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Марченко В.А.</t>
  </si>
  <si>
    <t xml:space="preserve">Поступило от Марченко В.А. за управление и содержание общедомового имущества 14139,98 руб. </t>
  </si>
  <si>
    <t>ООО "ГМК", ООО "Икс-Трим", АО "Эр-телеком холдинг", ООО "СкайНэт"</t>
  </si>
  <si>
    <t xml:space="preserve">Поступило за размещение интернет оборудования 21915,00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</si>
  <si>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</si>
  <si>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</si>
  <si>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</si>
  <si>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</si>
  <si>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</si>
  <si>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</si>
  <si>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</si>
  <si>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</si>
  <si>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</si>
  <si>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</si>
  <si>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</si>
  <si>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</si>
  <si>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</si>
  <si>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</si>
  <si>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</si>
  <si>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</si>
  <si>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</si>
  <si>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Н/2009-76 от 01.05.2009г.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</si>
  <si>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</si>
  <si>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</si>
  <si>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</si>
  <si>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</si>
  <si>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</si>
  <si>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</si>
  <si>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</si>
  <si>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</si>
  <si>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</si>
  <si>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</si>
  <si>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</si>
  <si>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</si>
  <si>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</si>
  <si>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</si>
  <si>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</si>
  <si>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</si>
  <si>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</si>
  <si>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3  по ул. Сосновая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</si>
  <si>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</si>
  <si>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</si>
  <si>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</si>
  <si>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Герметизация швов - 41.60 т.р.</t>
  </si>
  <si>
    <t>Работы по ремонту балкона -62.58 т.р.</t>
  </si>
  <si>
    <t>Расходный материал - 0.86 т.р.</t>
  </si>
  <si>
    <t>Аварийное обслуживание - 2.89 т.р.</t>
  </si>
  <si>
    <t>подвальных помещениях, замена канализационных труб - 0.48 т.р.</t>
  </si>
  <si>
    <t>Укрепление водосточных труб,  колен и воронок. Утепление трубопроводов в чердачных и</t>
  </si>
  <si>
    <t>Производство работ по неисправности в системе освещения общедомовых помещений - 6 .90 т.р.</t>
  </si>
  <si>
    <t>замена замков в помещениях общего пользования - 3.21 т.р.</t>
  </si>
  <si>
    <t>Замена разбитых стекол окон, дверей, ремонт поручней, стен в подъезде,</t>
  </si>
  <si>
    <t>Ремонт систем ГВС, ХВС, ЦО - 0.48 т.р.</t>
  </si>
  <si>
    <r>
      <t>Затраты по статье "текущий ремонт" составили 119</t>
    </r>
    <r>
      <rPr>
        <b/>
        <sz val="11"/>
        <color indexed="8"/>
        <rFont val="Calibri"/>
        <family val="2"/>
        <charset val="204"/>
      </rPr>
      <t xml:space="preserve">.00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</si>
  <si>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</si>
  <si>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</si>
  <si>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</si>
  <si>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</si>
  <si>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</si>
  <si>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</si>
  <si>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</si>
  <si>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</si>
  <si>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</si>
  <si>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</si>
  <si>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3 по ул. Сосновая с 01.01.2020г. по 31.12.2020г.</t>
  </si>
  <si>
    <t>по выполнению плана текущего ремонта жилого дома</t>
  </si>
  <si>
    <t>ОТЧЕТ</t>
  </si>
  <si>
    <t>Остаток средств на лицевом счете на 01.01.2021г.</t>
  </si>
  <si>
    <t xml:space="preserve">Израсходовано </t>
  </si>
  <si>
    <t>Перенесено со ст. "повыш.коэфф."</t>
  </si>
  <si>
    <t>начислено населению за 2020г.</t>
  </si>
  <si>
    <t>Остаток средств на лицевом счете на 01.01.2020г.</t>
  </si>
  <si>
    <t>Задолженность населения на 01.01.2021г.</t>
  </si>
  <si>
    <t>Оплачено населением за 2020г.</t>
  </si>
  <si>
    <t>Начислено за 2020г.</t>
  </si>
  <si>
    <t>Задолженность населения на 01.01.2020г.</t>
  </si>
  <si>
    <t xml:space="preserve">Итого </t>
  </si>
  <si>
    <t>замена оконных блоков</t>
  </si>
  <si>
    <t>Сосновая, д. 3</t>
  </si>
  <si>
    <t>бюджетное финансирование</t>
  </si>
  <si>
    <t>средства        населения</t>
  </si>
  <si>
    <t>сумма                             тыс. руб.</t>
  </si>
  <si>
    <t>выполненных  работ</t>
  </si>
  <si>
    <t>наименование работ</t>
  </si>
  <si>
    <t>адрес</t>
  </si>
  <si>
    <t>в том числе</t>
  </si>
  <si>
    <t xml:space="preserve">объем                    </t>
  </si>
  <si>
    <t xml:space="preserve"> Отчет  о реализации денежных средств по программе энергосбережения жилого фонда ООО "УЮТ-СЕРВИС" за 2020 год Сосновая,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</si>
</sst>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4" fontId="5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0" xfId="0" applyFont="1" applyFill="1"/>
    <xf numFmtId="0" fontId="9" fillId="0" borderId="8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horizontal="right" vertical="top" wrapText="1"/>
    </xf>
    <xf numFmtId="2" fontId="0" fillId="0" borderId="0" xfId="0" applyNumberFormat="1" applyFill="1"/>
    <xf numFmtId="0" fontId="11" fillId="0" borderId="8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6" fillId="0" borderId="8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vertical="top" wrapText="1"/>
    </xf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2" xfId="0" applyFont="1" applyFill="1" applyBorder="1"/>
    <xf numFmtId="0" fontId="17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7" fillId="0" borderId="0" xfId="0" applyFont="1" applyFill="1"/>
    <xf numFmtId="0" fontId="2" fillId="0" borderId="0" xfId="1"/>
    <xf numFmtId="0" fontId="2" fillId="0" borderId="0" xfId="1" applyFill="1" applyBorder="1"/>
    <xf numFmtId="2" fontId="18" fillId="0" borderId="6" xfId="1" applyNumberFormat="1" applyFont="1" applyFill="1" applyBorder="1" applyAlignment="1">
      <alignment horizontal="center" vertical="center"/>
    </xf>
    <xf numFmtId="2" fontId="18" fillId="2" borderId="6" xfId="1" applyNumberFormat="1" applyFont="1" applyFill="1" applyBorder="1" applyAlignment="1">
      <alignment horizontal="center" vertical="center"/>
    </xf>
    <xf numFmtId="2" fontId="18" fillId="3" borderId="6" xfId="1" applyNumberFormat="1" applyFont="1" applyFill="1" applyBorder="1" applyAlignment="1">
      <alignment horizontal="center" vertical="center"/>
    </xf>
    <xf numFmtId="2" fontId="18" fillId="4" borderId="6" xfId="1" applyNumberFormat="1" applyFont="1" applyFill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2" fillId="0" borderId="6" xfId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/>
    </xf>
    <xf numFmtId="0" fontId="1" fillId="0" borderId="0" xfId="2"/>
    <xf numFmtId="0" fontId="1" fillId="0" borderId="0" xfId="2" applyFill="1"/>
    <xf numFmtId="4" fontId="18" fillId="0" borderId="6" xfId="2" applyNumberFormat="1" applyFont="1" applyFill="1" applyBorder="1"/>
    <xf numFmtId="0" fontId="1" fillId="0" borderId="14" xfId="2" applyFill="1" applyBorder="1"/>
    <xf numFmtId="0" fontId="1" fillId="0" borderId="15" xfId="2" applyFill="1" applyBorder="1"/>
    <xf numFmtId="4" fontId="1" fillId="0" borderId="6" xfId="2" applyNumberFormat="1" applyFill="1" applyBorder="1" applyAlignment="1">
      <alignment horizontal="right"/>
    </xf>
    <xf numFmtId="0" fontId="1" fillId="0" borderId="16" xfId="2" applyFill="1" applyBorder="1"/>
    <xf numFmtId="0" fontId="1" fillId="0" borderId="17" xfId="2" applyFill="1" applyBorder="1"/>
    <xf numFmtId="2" fontId="1" fillId="0" borderId="6" xfId="2" applyNumberFormat="1" applyFill="1" applyBorder="1"/>
    <xf numFmtId="4" fontId="1" fillId="0" borderId="6" xfId="2" applyNumberFormat="1" applyFill="1" applyBorder="1"/>
    <xf numFmtId="0" fontId="1" fillId="0" borderId="0" xfId="2" applyFill="1" applyBorder="1"/>
    <xf numFmtId="0" fontId="18" fillId="0" borderId="6" xfId="2" applyFont="1" applyFill="1" applyBorder="1"/>
    <xf numFmtId="0" fontId="1" fillId="0" borderId="6" xfId="2" applyFill="1" applyBorder="1"/>
    <xf numFmtId="4" fontId="20" fillId="0" borderId="0" xfId="2" applyNumberFormat="1" applyFont="1" applyBorder="1" applyAlignment="1">
      <alignment horizontal="center"/>
    </xf>
    <xf numFmtId="0" fontId="20" fillId="0" borderId="0" xfId="2" applyFont="1" applyAlignment="1">
      <alignment horizontal="center"/>
    </xf>
    <xf numFmtId="0" fontId="20" fillId="0" borderId="0" xfId="2" applyFont="1" applyBorder="1" applyAlignment="1">
      <alignment horizontal="center"/>
    </xf>
    <xf numFmtId="4" fontId="20" fillId="0" borderId="6" xfId="2" applyNumberFormat="1" applyFont="1" applyBorder="1" applyAlignment="1">
      <alignment horizontal="center"/>
    </xf>
    <xf numFmtId="0" fontId="20" fillId="0" borderId="6" xfId="2" applyFont="1" applyBorder="1" applyAlignment="1">
      <alignment horizontal="center"/>
    </xf>
    <xf numFmtId="4" fontId="21" fillId="0" borderId="6" xfId="2" applyNumberFormat="1" applyFont="1" applyBorder="1" applyAlignment="1">
      <alignment horizontal="center"/>
    </xf>
    <xf numFmtId="0" fontId="21" fillId="0" borderId="6" xfId="2" applyFont="1" applyBorder="1" applyAlignment="1">
      <alignment horizontal="left"/>
    </xf>
    <xf numFmtId="0" fontId="20" fillId="0" borderId="18" xfId="2" applyFont="1" applyBorder="1" applyAlignment="1">
      <alignment horizontal="center"/>
    </xf>
    <xf numFmtId="0" fontId="20" fillId="0" borderId="19" xfId="2" applyFont="1" applyBorder="1" applyAlignment="1">
      <alignment horizontal="center"/>
    </xf>
    <xf numFmtId="0" fontId="21" fillId="0" borderId="20" xfId="2" applyFont="1" applyBorder="1" applyAlignment="1">
      <alignment horizontal="left" wrapText="1"/>
    </xf>
    <xf numFmtId="0" fontId="21" fillId="0" borderId="17" xfId="2" applyFont="1" applyBorder="1" applyAlignment="1">
      <alignment horizontal="left" wrapText="1"/>
    </xf>
    <xf numFmtId="0" fontId="21" fillId="0" borderId="21" xfId="2" applyFont="1" applyBorder="1" applyAlignment="1">
      <alignment horizontal="center"/>
    </xf>
    <xf numFmtId="0" fontId="21" fillId="0" borderId="19" xfId="2" applyFont="1" applyBorder="1" applyAlignment="1">
      <alignment horizontal="center" wrapText="1"/>
    </xf>
    <xf numFmtId="0" fontId="21" fillId="0" borderId="6" xfId="2" applyFont="1" applyBorder="1" applyAlignment="1">
      <alignment horizontal="center" wrapText="1"/>
    </xf>
    <xf numFmtId="0" fontId="21" fillId="0" borderId="18" xfId="2" applyFont="1" applyBorder="1" applyAlignment="1">
      <alignment horizontal="center" wrapText="1"/>
    </xf>
    <xf numFmtId="0" fontId="21" fillId="0" borderId="19" xfId="2" applyFont="1" applyBorder="1" applyAlignment="1">
      <alignment horizontal="center"/>
    </xf>
    <xf numFmtId="0" fontId="21" fillId="0" borderId="15" xfId="2" applyFont="1" applyBorder="1" applyAlignment="1">
      <alignment horizontal="center"/>
    </xf>
    <xf numFmtId="0" fontId="21" fillId="0" borderId="18" xfId="2" applyFont="1" applyBorder="1" applyAlignment="1">
      <alignment horizontal="center"/>
    </xf>
    <xf numFmtId="0" fontId="21" fillId="0" borderId="20" xfId="2" applyFont="1" applyBorder="1" applyAlignment="1">
      <alignment horizontal="center"/>
    </xf>
    <xf numFmtId="0" fontId="21" fillId="0" borderId="17" xfId="2" applyFont="1" applyBorder="1" applyAlignment="1">
      <alignment horizontal="center"/>
    </xf>
    <xf numFmtId="0" fontId="20" fillId="0" borderId="5" xfId="2" applyFont="1" applyBorder="1" applyAlignment="1">
      <alignment horizontal="center" wrapText="1"/>
    </xf>
    <xf numFmtId="0" fontId="21" fillId="0" borderId="5" xfId="2" applyFont="1" applyBorder="1" applyAlignment="1">
      <alignment horizontal="center" wrapText="1"/>
    </xf>
    <xf numFmtId="0" fontId="20" fillId="0" borderId="22" xfId="2" applyFont="1" applyBorder="1" applyAlignment="1">
      <alignment horizontal="center"/>
    </xf>
    <xf numFmtId="0" fontId="20" fillId="0" borderId="23" xfId="2" applyFont="1" applyBorder="1" applyAlignment="1">
      <alignment horizontal="center"/>
    </xf>
    <xf numFmtId="0" fontId="20" fillId="0" borderId="5" xfId="2" applyFont="1" applyBorder="1" applyAlignment="1">
      <alignment horizontal="center"/>
    </xf>
    <xf numFmtId="0" fontId="18" fillId="0" borderId="0" xfId="2" applyFont="1" applyFill="1" applyAlignment="1">
      <alignment horizontal="center"/>
    </xf>
    <xf numFmtId="0" fontId="18" fillId="0" borderId="0" xfId="2" applyFont="1" applyFill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C20" zoomScaleNormal="100" workbookViewId="0">
      <selection activeCell="G46" sqref="G46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8554687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3.570312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46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2.75" customHeight="1" x14ac:dyDescent="0.2">
      <c r="C20" s="33"/>
      <c r="D20" s="33"/>
      <c r="E20" s="32"/>
      <c r="F20" s="32"/>
      <c r="G20" s="32"/>
      <c r="H20" s="32"/>
      <c r="I20" s="32"/>
    </row>
    <row r="21" spans="3:11" ht="12.75" customHeight="1" x14ac:dyDescent="0.2">
      <c r="C21" s="33"/>
      <c r="D21" s="33"/>
      <c r="E21" s="32"/>
      <c r="F21" s="32"/>
      <c r="G21" s="32"/>
      <c r="H21" s="32"/>
      <c r="I21" s="32"/>
    </row>
    <row r="22" spans="3:11" ht="12.75" customHeight="1" x14ac:dyDescent="0.2">
      <c r="C22" s="33"/>
      <c r="D22" s="33"/>
      <c r="E22" s="32"/>
      <c r="F22" s="32"/>
      <c r="G22" s="32"/>
      <c r="H22" s="32"/>
      <c r="I22" s="32"/>
    </row>
    <row r="23" spans="3:11" ht="14.25" x14ac:dyDescent="0.2">
      <c r="C23" s="48" t="s">
        <v>45</v>
      </c>
      <c r="D23" s="48"/>
      <c r="E23" s="48"/>
      <c r="F23" s="48"/>
      <c r="G23" s="48"/>
      <c r="H23" s="48"/>
      <c r="I23" s="48"/>
    </row>
    <row r="24" spans="3:11" x14ac:dyDescent="0.2">
      <c r="C24" s="49" t="s">
        <v>44</v>
      </c>
      <c r="D24" s="49"/>
      <c r="E24" s="49"/>
      <c r="F24" s="49"/>
      <c r="G24" s="49"/>
      <c r="H24" s="49"/>
      <c r="I24" s="49"/>
    </row>
    <row r="25" spans="3:11" x14ac:dyDescent="0.2">
      <c r="C25" s="49" t="s">
        <v>43</v>
      </c>
      <c r="D25" s="49"/>
      <c r="E25" s="49"/>
      <c r="F25" s="49"/>
      <c r="G25" s="49"/>
      <c r="H25" s="49"/>
      <c r="I25" s="49"/>
    </row>
    <row r="26" spans="3:11" ht="6" customHeight="1" thickBot="1" x14ac:dyDescent="0.25">
      <c r="C26" s="50"/>
      <c r="D26" s="50"/>
      <c r="E26" s="50"/>
      <c r="F26" s="50"/>
      <c r="G26" s="50"/>
      <c r="H26" s="50"/>
      <c r="I26" s="50"/>
    </row>
    <row r="27" spans="3:11" ht="49.5" customHeight="1" thickBot="1" x14ac:dyDescent="0.25">
      <c r="C27" s="27" t="s">
        <v>33</v>
      </c>
      <c r="D27" s="30" t="s">
        <v>32</v>
      </c>
      <c r="E27" s="29" t="s">
        <v>31</v>
      </c>
      <c r="F27" s="29" t="s">
        <v>30</v>
      </c>
      <c r="G27" s="29" t="s">
        <v>29</v>
      </c>
      <c r="H27" s="29" t="s">
        <v>28</v>
      </c>
      <c r="I27" s="30" t="s">
        <v>42</v>
      </c>
    </row>
    <row r="28" spans="3:11" ht="13.5" customHeight="1" thickBot="1" x14ac:dyDescent="0.25">
      <c r="C28" s="60" t="s">
        <v>41</v>
      </c>
      <c r="D28" s="61"/>
      <c r="E28" s="61"/>
      <c r="F28" s="61"/>
      <c r="G28" s="61"/>
      <c r="H28" s="61"/>
      <c r="I28" s="62"/>
    </row>
    <row r="29" spans="3:11" ht="13.5" customHeight="1" thickBot="1" x14ac:dyDescent="0.25">
      <c r="C29" s="15" t="s">
        <v>40</v>
      </c>
      <c r="D29" s="19">
        <v>76836.740000000078</v>
      </c>
      <c r="E29" s="23"/>
      <c r="F29" s="23">
        <v>10236.26</v>
      </c>
      <c r="G29" s="23"/>
      <c r="H29" s="31">
        <f>+D29+E29-F29</f>
        <v>66600.480000000083</v>
      </c>
      <c r="I29" s="54" t="s">
        <v>39</v>
      </c>
      <c r="K29" s="20">
        <f>184511.09-499.4+24.67+7426.03+1497.63</f>
        <v>192960.02000000002</v>
      </c>
    </row>
    <row r="30" spans="3:11" ht="13.5" customHeight="1" thickBot="1" x14ac:dyDescent="0.25">
      <c r="C30" s="15" t="s">
        <v>38</v>
      </c>
      <c r="D30" s="19">
        <v>55792.489999999831</v>
      </c>
      <c r="E30" s="18"/>
      <c r="F30" s="18">
        <f>1223.77+6011.78+6692.99</f>
        <v>13928.539999999999</v>
      </c>
      <c r="G30" s="23"/>
      <c r="H30" s="31">
        <f>+D30+E30-F30</f>
        <v>41863.94999999983</v>
      </c>
      <c r="I30" s="55"/>
      <c r="K30" s="20">
        <f>100123.69-1560.33+2718.89+5527.45+9.27</f>
        <v>106818.97</v>
      </c>
    </row>
    <row r="31" spans="3:11" ht="13.5" customHeight="1" thickBot="1" x14ac:dyDescent="0.25">
      <c r="C31" s="15" t="s">
        <v>37</v>
      </c>
      <c r="D31" s="19">
        <v>18327.400000000038</v>
      </c>
      <c r="E31" s="18"/>
      <c r="F31" s="18">
        <v>375.02</v>
      </c>
      <c r="G31" s="23"/>
      <c r="H31" s="31">
        <f>+D31+E31-F31</f>
        <v>17952.380000000037</v>
      </c>
      <c r="I31" s="55"/>
      <c r="K31" s="1">
        <f>5.97+43978.43-485.97+5596.96</f>
        <v>49095.39</v>
      </c>
    </row>
    <row r="32" spans="3:11" ht="13.5" customHeight="1" thickBot="1" x14ac:dyDescent="0.25">
      <c r="C32" s="15" t="s">
        <v>36</v>
      </c>
      <c r="D32" s="19">
        <v>14264.089999999967</v>
      </c>
      <c r="E32" s="18"/>
      <c r="F32" s="18">
        <v>1965.74</v>
      </c>
      <c r="G32" s="23"/>
      <c r="H32" s="31">
        <f>+D32+E32-F32</f>
        <v>12298.349999999968</v>
      </c>
      <c r="I32" s="55"/>
      <c r="K32" s="20">
        <f>2000.97+15754.76-170.57+934.02+14343.99-215.44+1.17</f>
        <v>32648.899999999998</v>
      </c>
    </row>
    <row r="33" spans="3:11" ht="13.5" customHeight="1" thickBot="1" x14ac:dyDescent="0.25">
      <c r="C33" s="15" t="s">
        <v>35</v>
      </c>
      <c r="D33" s="19">
        <v>1723.5999999999985</v>
      </c>
      <c r="E33" s="18">
        <f>8569.96+15108.9+6317.26</f>
        <v>29996.120000000003</v>
      </c>
      <c r="F33" s="18">
        <f>8745.35+14145.37+5970.96-385.17</f>
        <v>28476.510000000002</v>
      </c>
      <c r="G33" s="23">
        <f>+E33</f>
        <v>29996.120000000003</v>
      </c>
      <c r="H33" s="31">
        <f>+D33+E33-F33</f>
        <v>3243.2099999999991</v>
      </c>
      <c r="I33" s="56"/>
      <c r="K33" s="1">
        <f>1.51+4+1.11+353.39-10.84+597.18-40.74-1929.09</f>
        <v>-1023.48</v>
      </c>
    </row>
    <row r="34" spans="3:11" ht="13.5" customHeight="1" thickBot="1" x14ac:dyDescent="0.25">
      <c r="C34" s="15" t="s">
        <v>10</v>
      </c>
      <c r="D34" s="14">
        <f>SUM(D29:D33)</f>
        <v>166944.31999999992</v>
      </c>
      <c r="E34" s="14">
        <f>SUM(E29:E33)</f>
        <v>29996.120000000003</v>
      </c>
      <c r="F34" s="14">
        <f>SUM(F29:F33)</f>
        <v>54982.070000000007</v>
      </c>
      <c r="G34" s="14">
        <f>SUM(G29:G33)</f>
        <v>29996.120000000003</v>
      </c>
      <c r="H34" s="14">
        <f>SUM(H29:H33)</f>
        <v>141958.36999999991</v>
      </c>
      <c r="I34" s="15"/>
    </row>
    <row r="35" spans="3:11" ht="13.5" customHeight="1" thickBot="1" x14ac:dyDescent="0.25">
      <c r="C35" s="63" t="s">
        <v>34</v>
      </c>
      <c r="D35" s="63"/>
      <c r="E35" s="63"/>
      <c r="F35" s="63"/>
      <c r="G35" s="63"/>
      <c r="H35" s="63"/>
      <c r="I35" s="63"/>
    </row>
    <row r="36" spans="3:11" ht="54.75" customHeight="1" thickBot="1" x14ac:dyDescent="0.25">
      <c r="C36" s="22" t="s">
        <v>33</v>
      </c>
      <c r="D36" s="30" t="s">
        <v>32</v>
      </c>
      <c r="E36" s="29" t="s">
        <v>31</v>
      </c>
      <c r="F36" s="29" t="s">
        <v>30</v>
      </c>
      <c r="G36" s="29" t="s">
        <v>29</v>
      </c>
      <c r="H36" s="29" t="s">
        <v>28</v>
      </c>
      <c r="I36" s="28" t="s">
        <v>27</v>
      </c>
    </row>
    <row r="37" spans="3:11" ht="26.25" customHeight="1" thickBot="1" x14ac:dyDescent="0.25">
      <c r="C37" s="27" t="s">
        <v>26</v>
      </c>
      <c r="D37" s="26">
        <v>103716.9499999999</v>
      </c>
      <c r="E37" s="17">
        <v>542688.48</v>
      </c>
      <c r="F37" s="17">
        <f>546508.74-5990.17</f>
        <v>540518.56999999995</v>
      </c>
      <c r="G37" s="17">
        <f>+E37</f>
        <v>542688.48</v>
      </c>
      <c r="H37" s="17">
        <f t="shared" ref="H37:H46" si="0">+D37+E37-F37</f>
        <v>105886.85999999999</v>
      </c>
      <c r="I37" s="51" t="s">
        <v>25</v>
      </c>
      <c r="J37" s="25">
        <f>60.62-18.12+64423.38+19.78-5.9-D37</f>
        <v>-39237.1899999999</v>
      </c>
      <c r="K37" s="25">
        <f>566.53-2.21+2038.94-8.53+69795.94-138.49-H37</f>
        <v>-33634.679999999993</v>
      </c>
    </row>
    <row r="38" spans="3:11" ht="14.25" customHeight="1" thickBot="1" x14ac:dyDescent="0.25">
      <c r="C38" s="15" t="s">
        <v>24</v>
      </c>
      <c r="D38" s="19">
        <v>22445.739999999962</v>
      </c>
      <c r="E38" s="23">
        <v>119297.04</v>
      </c>
      <c r="F38" s="23">
        <f>119835.79-1309.83</f>
        <v>118525.95999999999</v>
      </c>
      <c r="G38" s="17">
        <v>118998.41</v>
      </c>
      <c r="H38" s="17">
        <f t="shared" si="0"/>
        <v>23216.819999999978</v>
      </c>
      <c r="I38" s="52"/>
      <c r="J38" s="25">
        <f>15157.74-30.44</f>
        <v>15127.3</v>
      </c>
    </row>
    <row r="39" spans="3:11" ht="13.5" customHeight="1" thickBot="1" x14ac:dyDescent="0.25">
      <c r="C39" s="22" t="s">
        <v>23</v>
      </c>
      <c r="D39" s="24">
        <v>5635.6499999999214</v>
      </c>
      <c r="E39" s="23"/>
      <c r="F39" s="23"/>
      <c r="G39" s="17">
        <f>66666.67*1.2</f>
        <v>80000.004000000001</v>
      </c>
      <c r="H39" s="17">
        <f t="shared" si="0"/>
        <v>5635.6499999999214</v>
      </c>
      <c r="I39" s="13"/>
      <c r="J39" s="1">
        <f>17204.27-142.73</f>
        <v>17061.54</v>
      </c>
    </row>
    <row r="40" spans="3:11" ht="12.75" hidden="1" customHeight="1" thickBot="1" x14ac:dyDescent="0.25">
      <c r="C40" s="15" t="s">
        <v>22</v>
      </c>
      <c r="D40" s="19">
        <v>0</v>
      </c>
      <c r="E40" s="23"/>
      <c r="F40" s="23"/>
      <c r="G40" s="17"/>
      <c r="H40" s="17">
        <f t="shared" si="0"/>
        <v>0</v>
      </c>
      <c r="I40" s="21" t="s">
        <v>21</v>
      </c>
    </row>
    <row r="41" spans="3:11" ht="42.75" customHeight="1" thickBot="1" x14ac:dyDescent="0.25">
      <c r="C41" s="15" t="s">
        <v>20</v>
      </c>
      <c r="D41" s="19">
        <v>15846.749999999971</v>
      </c>
      <c r="E41" s="23"/>
      <c r="F41" s="23">
        <f>6449.87+41.81</f>
        <v>6491.68</v>
      </c>
      <c r="G41" s="17"/>
      <c r="H41" s="17">
        <f t="shared" si="0"/>
        <v>9355.0699999999706</v>
      </c>
      <c r="I41" s="16" t="s">
        <v>19</v>
      </c>
      <c r="J41" s="1">
        <f>4742.85+13564.28</f>
        <v>18307.13</v>
      </c>
      <c r="K41" s="1">
        <f>2032.32+12212.44-40.75+6054.86</f>
        <v>20258.87</v>
      </c>
    </row>
    <row r="42" spans="3:11" ht="28.5" customHeight="1" thickBot="1" x14ac:dyDescent="0.25">
      <c r="C42" s="15" t="s">
        <v>18</v>
      </c>
      <c r="D42" s="19">
        <v>1254.8499999999967</v>
      </c>
      <c r="E42" s="18">
        <v>8896.32</v>
      </c>
      <c r="F42" s="18">
        <f>+-97.66+8517.27</f>
        <v>8419.61</v>
      </c>
      <c r="G42" s="17">
        <v>30749.94</v>
      </c>
      <c r="H42" s="17">
        <f t="shared" si="0"/>
        <v>1731.5599999999959</v>
      </c>
      <c r="I42" s="16" t="s">
        <v>17</v>
      </c>
      <c r="J42" s="1">
        <f>1130.72-2.27</f>
        <v>1128.45</v>
      </c>
    </row>
    <row r="43" spans="3:11" ht="13.5" customHeight="1" thickBot="1" x14ac:dyDescent="0.25">
      <c r="C43" s="22" t="s">
        <v>16</v>
      </c>
      <c r="D43" s="19">
        <v>7613.4500000000007</v>
      </c>
      <c r="E43" s="18">
        <v>3.5</v>
      </c>
      <c r="F43" s="18">
        <v>-833.9</v>
      </c>
      <c r="G43" s="17"/>
      <c r="H43" s="17">
        <f t="shared" si="0"/>
        <v>8450.85</v>
      </c>
      <c r="I43" s="21"/>
      <c r="J43" s="1">
        <f>17001.84-32.95</f>
        <v>16968.89</v>
      </c>
    </row>
    <row r="44" spans="3:11" ht="13.5" customHeight="1" thickBot="1" x14ac:dyDescent="0.25">
      <c r="C44" s="22" t="s">
        <v>15</v>
      </c>
      <c r="D44" s="19">
        <v>28984.770000000015</v>
      </c>
      <c r="E44" s="18">
        <v>-1081.8900000000001</v>
      </c>
      <c r="F44" s="18"/>
      <c r="G44" s="17"/>
      <c r="H44" s="17">
        <f t="shared" si="0"/>
        <v>27902.880000000016</v>
      </c>
      <c r="I44" s="21"/>
      <c r="J44" s="1">
        <f>1440.09+713.11</f>
        <v>2153.1999999999998</v>
      </c>
      <c r="K44" s="20">
        <f>7682.67-7.85+17100.7-15.82</f>
        <v>24759.7</v>
      </c>
    </row>
    <row r="45" spans="3:11" ht="13.5" customHeight="1" thickBot="1" x14ac:dyDescent="0.25">
      <c r="C45" s="22" t="s">
        <v>14</v>
      </c>
      <c r="D45" s="19">
        <v>4238.5299999999988</v>
      </c>
      <c r="E45" s="18">
        <f>19044.56+3807.71</f>
        <v>22852.27</v>
      </c>
      <c r="F45" s="18">
        <f>18659.77+3850.82+114.32</f>
        <v>22624.91</v>
      </c>
      <c r="G45" s="17">
        <f>+E45</f>
        <v>22852.27</v>
      </c>
      <c r="H45" s="17">
        <f t="shared" si="0"/>
        <v>4465.8899999999994</v>
      </c>
      <c r="I45" s="21" t="s">
        <v>13</v>
      </c>
      <c r="K45" s="20"/>
    </row>
    <row r="46" spans="3:11" ht="13.5" customHeight="1" thickBot="1" x14ac:dyDescent="0.25">
      <c r="C46" s="15" t="s">
        <v>12</v>
      </c>
      <c r="D46" s="19">
        <v>11200.510000000009</v>
      </c>
      <c r="E46" s="18">
        <v>62682.720000000001</v>
      </c>
      <c r="F46" s="18">
        <f>62559.54-688.24</f>
        <v>61871.3</v>
      </c>
      <c r="G46" s="17">
        <v>40743.120000000003</v>
      </c>
      <c r="H46" s="17">
        <f t="shared" si="0"/>
        <v>12011.930000000008</v>
      </c>
      <c r="I46" s="16" t="s">
        <v>11</v>
      </c>
      <c r="J46" s="1">
        <f>7968.24-15.99</f>
        <v>7952.25</v>
      </c>
    </row>
    <row r="47" spans="3:11" s="12" customFormat="1" ht="13.5" customHeight="1" thickBot="1" x14ac:dyDescent="0.25">
      <c r="C47" s="15" t="s">
        <v>10</v>
      </c>
      <c r="D47" s="14">
        <f>SUM(D37:D46)</f>
        <v>200937.19999999981</v>
      </c>
      <c r="E47" s="14">
        <f>SUM(E37:E46)</f>
        <v>755338.44</v>
      </c>
      <c r="F47" s="14">
        <f>SUM(F37:F46)</f>
        <v>757618.13</v>
      </c>
      <c r="G47" s="14">
        <f>SUM(G37:G46)</f>
        <v>836032.22399999993</v>
      </c>
      <c r="H47" s="14">
        <f>SUM(H37:H46)</f>
        <v>198657.50999999989</v>
      </c>
      <c r="I47" s="13"/>
    </row>
    <row r="48" spans="3:11" ht="13.5" customHeight="1" thickBot="1" x14ac:dyDescent="0.25">
      <c r="C48" s="53" t="s">
        <v>9</v>
      </c>
      <c r="D48" s="53"/>
      <c r="E48" s="53"/>
      <c r="F48" s="53"/>
      <c r="G48" s="53"/>
      <c r="H48" s="53"/>
      <c r="I48" s="53"/>
    </row>
    <row r="49" spans="3:9" ht="39.75" customHeight="1" thickBot="1" x14ac:dyDescent="0.25">
      <c r="C49" s="10" t="s">
        <v>8</v>
      </c>
      <c r="D49" s="64" t="s">
        <v>7</v>
      </c>
      <c r="E49" s="64"/>
      <c r="F49" s="64"/>
      <c r="G49" s="64"/>
      <c r="H49" s="64"/>
      <c r="I49" s="11" t="s">
        <v>6</v>
      </c>
    </row>
    <row r="50" spans="3:9" ht="28.5" customHeight="1" thickBot="1" x14ac:dyDescent="0.25">
      <c r="C50" s="10" t="s">
        <v>4</v>
      </c>
      <c r="D50" s="57" t="s">
        <v>5</v>
      </c>
      <c r="E50" s="58"/>
      <c r="F50" s="58"/>
      <c r="G50" s="58"/>
      <c r="H50" s="59"/>
      <c r="I50" s="9" t="s">
        <v>4</v>
      </c>
    </row>
    <row r="51" spans="3:9" ht="19.5" customHeight="1" x14ac:dyDescent="0.3">
      <c r="C51" s="8" t="s">
        <v>3</v>
      </c>
      <c r="D51" s="8"/>
      <c r="E51" s="8"/>
      <c r="F51" s="8"/>
      <c r="G51" s="8"/>
      <c r="H51" s="7">
        <f>+H34+H47</f>
        <v>340615.87999999977</v>
      </c>
    </row>
    <row r="52" spans="3:9" ht="15" hidden="1" x14ac:dyDescent="0.25">
      <c r="C52" s="5" t="s">
        <v>2</v>
      </c>
      <c r="D52" s="5"/>
    </row>
    <row r="53" spans="3:9" ht="12.75" hidden="1" customHeight="1" x14ac:dyDescent="0.2">
      <c r="C53" s="6" t="s">
        <v>1</v>
      </c>
    </row>
    <row r="54" spans="3:9" x14ac:dyDescent="0.2">
      <c r="C54" s="1"/>
      <c r="D54" s="1"/>
      <c r="E54" s="1"/>
      <c r="F54" s="1"/>
      <c r="G54" s="1"/>
      <c r="H54" s="1"/>
    </row>
    <row r="55" spans="3:9" ht="15" customHeight="1" x14ac:dyDescent="0.25">
      <c r="C55" s="5"/>
      <c r="D55" s="4"/>
      <c r="E55" s="4"/>
      <c r="F55" s="4"/>
      <c r="G55" s="4"/>
      <c r="H55" s="4"/>
    </row>
    <row r="56" spans="3:9" hidden="1" x14ac:dyDescent="0.2">
      <c r="D56" s="3"/>
      <c r="H56" s="2">
        <f>33823.81+13244.3+1879.25+37407.93+19009.65+25195.28+10118.56+115114.16+22296.1+3074.08+1014.83</f>
        <v>282177.95</v>
      </c>
    </row>
    <row r="57" spans="3:9" x14ac:dyDescent="0.2">
      <c r="C57" s="2" t="s">
        <v>0</v>
      </c>
      <c r="E57" s="3">
        <f>+E47+E34+21915+14139.98</f>
        <v>821389.53999999992</v>
      </c>
      <c r="F57" s="3"/>
      <c r="G57" s="3">
        <f>+G47+G34</f>
        <v>866028.34399999992</v>
      </c>
      <c r="H57" s="3"/>
    </row>
  </sheetData>
  <mergeCells count="11">
    <mergeCell ref="C48:I48"/>
    <mergeCell ref="I29:I33"/>
    <mergeCell ref="D50:H50"/>
    <mergeCell ref="C28:I28"/>
    <mergeCell ref="C35:I35"/>
    <mergeCell ref="D49:H49"/>
    <mergeCell ref="C23:I23"/>
    <mergeCell ref="C24:I24"/>
    <mergeCell ref="C25:I25"/>
    <mergeCell ref="C26:I26"/>
    <mergeCell ref="I37:I3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9"/>
  <sheetViews>
    <sheetView topLeftCell="A14" zoomScaleNormal="100" zoomScaleSheetLayoutView="120" workbookViewId="0">
      <selection activeCell="G17" sqref="G17"/>
    </sheetView>
  </sheetViews>
  <sheetFormatPr defaultRowHeight="15" x14ac:dyDescent="0.25"/>
  <cols>
    <col min="1" max="1" width="4.5703125" style="39" customWidth="1"/>
    <col min="2" max="2" width="12.42578125" style="39" customWidth="1"/>
    <col min="3" max="3" width="13.28515625" style="39" hidden="1" customWidth="1"/>
    <col min="4" max="4" width="12.140625" style="39" customWidth="1"/>
    <col min="5" max="5" width="13.5703125" style="39" customWidth="1"/>
    <col min="6" max="6" width="13.28515625" style="39" customWidth="1"/>
    <col min="7" max="7" width="15.28515625" style="39" customWidth="1"/>
    <col min="8" max="8" width="15.140625" style="39" customWidth="1"/>
    <col min="9" max="9" width="13.7109375" style="39" customWidth="1"/>
    <col min="10" max="16384" width="9.140625" style="39"/>
  </cols>
  <sheetData>
    <row r="13" spans="1:9" x14ac:dyDescent="0.25">
      <c r="A13" s="65" t="s">
        <v>70</v>
      </c>
      <c r="B13" s="65"/>
      <c r="C13" s="65"/>
      <c r="D13" s="65"/>
      <c r="E13" s="65"/>
      <c r="F13" s="65"/>
      <c r="G13" s="65"/>
      <c r="H13" s="65"/>
      <c r="I13" s="65"/>
    </row>
    <row r="14" spans="1:9" x14ac:dyDescent="0.25">
      <c r="A14" s="65" t="s">
        <v>69</v>
      </c>
      <c r="B14" s="65"/>
      <c r="C14" s="65"/>
      <c r="D14" s="65"/>
      <c r="E14" s="65"/>
      <c r="F14" s="65"/>
      <c r="G14" s="65"/>
      <c r="H14" s="65"/>
      <c r="I14" s="65"/>
    </row>
    <row r="15" spans="1:9" x14ac:dyDescent="0.25">
      <c r="A15" s="65" t="s">
        <v>68</v>
      </c>
      <c r="B15" s="65"/>
      <c r="C15" s="65"/>
      <c r="D15" s="65"/>
      <c r="E15" s="65"/>
      <c r="F15" s="65"/>
      <c r="G15" s="65"/>
      <c r="H15" s="65"/>
      <c r="I15" s="65"/>
    </row>
    <row r="16" spans="1:9" ht="60" x14ac:dyDescent="0.25">
      <c r="A16" s="46" t="s">
        <v>67</v>
      </c>
      <c r="B16" s="46" t="s">
        <v>66</v>
      </c>
      <c r="C16" s="46" t="s">
        <v>65</v>
      </c>
      <c r="D16" s="46" t="s">
        <v>64</v>
      </c>
      <c r="E16" s="46" t="s">
        <v>63</v>
      </c>
      <c r="F16" s="47" t="s">
        <v>62</v>
      </c>
      <c r="G16" s="47" t="s">
        <v>61</v>
      </c>
      <c r="H16" s="46" t="s">
        <v>60</v>
      </c>
      <c r="I16" s="46" t="s">
        <v>59</v>
      </c>
    </row>
    <row r="17" spans="1:9" x14ac:dyDescent="0.25">
      <c r="A17" s="45" t="s">
        <v>58</v>
      </c>
      <c r="B17" s="43">
        <v>-52.387099999999997</v>
      </c>
      <c r="C17" s="44"/>
      <c r="D17" s="44">
        <v>119.29704</v>
      </c>
      <c r="E17" s="44">
        <v>118.52596</v>
      </c>
      <c r="F17" s="43">
        <v>36.05498</v>
      </c>
      <c r="G17" s="42">
        <v>118.99841000000001</v>
      </c>
      <c r="H17" s="41">
        <v>23.216819999999998</v>
      </c>
      <c r="I17" s="41">
        <f>B17+D17+F17-G17</f>
        <v>-16.03349</v>
      </c>
    </row>
    <row r="19" spans="1:9" x14ac:dyDescent="0.25">
      <c r="A19" s="39" t="s">
        <v>57</v>
      </c>
    </row>
    <row r="20" spans="1:9" x14ac:dyDescent="0.25">
      <c r="A20" s="40" t="s">
        <v>56</v>
      </c>
    </row>
    <row r="21" spans="1:9" x14ac:dyDescent="0.25">
      <c r="A21" s="40" t="s">
        <v>55</v>
      </c>
    </row>
    <row r="22" spans="1:9" x14ac:dyDescent="0.25">
      <c r="A22" s="40" t="s">
        <v>54</v>
      </c>
    </row>
    <row r="23" spans="1:9" x14ac:dyDescent="0.25">
      <c r="A23" s="40" t="s">
        <v>53</v>
      </c>
    </row>
    <row r="24" spans="1:9" x14ac:dyDescent="0.25">
      <c r="A24" s="39" t="s">
        <v>52</v>
      </c>
    </row>
    <row r="25" spans="1:9" x14ac:dyDescent="0.25">
      <c r="A25" s="39" t="s">
        <v>51</v>
      </c>
    </row>
    <row r="26" spans="1:9" x14ac:dyDescent="0.25">
      <c r="A26" s="39" t="s">
        <v>50</v>
      </c>
    </row>
    <row r="27" spans="1:9" x14ac:dyDescent="0.25">
      <c r="A27" s="39" t="s">
        <v>49</v>
      </c>
    </row>
    <row r="28" spans="1:9" x14ac:dyDescent="0.25">
      <c r="A28" s="39" t="s">
        <v>48</v>
      </c>
    </row>
    <row r="29" spans="1:9" x14ac:dyDescent="0.25">
      <c r="A29" s="39" t="s">
        <v>47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zoomScaleNormal="100" zoomScaleSheetLayoutView="120" workbookViewId="0">
      <selection activeCell="H18" sqref="H18"/>
    </sheetView>
  </sheetViews>
  <sheetFormatPr defaultRowHeight="15" x14ac:dyDescent="0.25"/>
  <cols>
    <col min="1" max="1" width="9.140625" style="66"/>
    <col min="2" max="2" width="10.7109375" style="66" customWidth="1"/>
    <col min="3" max="3" width="14.42578125" style="66" customWidth="1"/>
    <col min="4" max="4" width="7" style="66" customWidth="1"/>
    <col min="5" max="5" width="15.7109375" style="66" customWidth="1"/>
    <col min="6" max="6" width="13.5703125" style="66" customWidth="1"/>
    <col min="7" max="7" width="13.28515625" style="66" customWidth="1"/>
    <col min="8" max="8" width="14.28515625" style="66" customWidth="1"/>
    <col min="9" max="9" width="15.140625" style="66" customWidth="1"/>
    <col min="10" max="10" width="14.28515625" style="66" customWidth="1"/>
    <col min="11" max="16384" width="9.140625" style="66"/>
  </cols>
  <sheetData>
    <row r="2" spans="2:10" ht="37.5" customHeight="1" x14ac:dyDescent="0.25">
      <c r="B2" s="105" t="s">
        <v>91</v>
      </c>
      <c r="C2" s="105"/>
      <c r="D2" s="105"/>
      <c r="E2" s="105"/>
      <c r="F2" s="105"/>
      <c r="G2" s="105"/>
      <c r="H2" s="105"/>
      <c r="I2" s="105"/>
      <c r="J2" s="104"/>
    </row>
    <row r="3" spans="2:10" x14ac:dyDescent="0.25">
      <c r="B3" s="67"/>
      <c r="C3" s="67"/>
      <c r="D3" s="67"/>
      <c r="E3" s="67"/>
      <c r="F3" s="67"/>
      <c r="G3" s="67"/>
      <c r="H3" s="67"/>
      <c r="I3" s="67"/>
      <c r="J3" s="67"/>
    </row>
    <row r="4" spans="2:10" x14ac:dyDescent="0.25">
      <c r="C4" s="103"/>
      <c r="D4" s="102"/>
      <c r="E4" s="101"/>
      <c r="F4" s="100" t="s">
        <v>90</v>
      </c>
      <c r="G4" s="99"/>
      <c r="H4" s="98" t="s">
        <v>89</v>
      </c>
      <c r="I4" s="97"/>
      <c r="J4" s="67"/>
    </row>
    <row r="5" spans="2:10" ht="26.25" x14ac:dyDescent="0.25">
      <c r="C5" s="96" t="s">
        <v>88</v>
      </c>
      <c r="D5" s="95" t="s">
        <v>87</v>
      </c>
      <c r="E5" s="94"/>
      <c r="F5" s="93" t="s">
        <v>86</v>
      </c>
      <c r="G5" s="93" t="s">
        <v>85</v>
      </c>
      <c r="H5" s="92" t="s">
        <v>84</v>
      </c>
      <c r="I5" s="91" t="s">
        <v>83</v>
      </c>
      <c r="J5" s="67"/>
    </row>
    <row r="6" spans="2:10" ht="30" customHeight="1" x14ac:dyDescent="0.25">
      <c r="C6" s="90" t="s">
        <v>82</v>
      </c>
      <c r="D6" s="89" t="s">
        <v>81</v>
      </c>
      <c r="E6" s="88"/>
      <c r="F6" s="87"/>
      <c r="G6" s="84">
        <f>+(66666.67+608800)*1.2</f>
        <v>810560.00400000007</v>
      </c>
      <c r="H6" s="84">
        <f>66666.67*1.2</f>
        <v>80000.004000000001</v>
      </c>
      <c r="I6" s="84">
        <f>+G6-H6</f>
        <v>730560.00000000012</v>
      </c>
      <c r="J6" s="67"/>
    </row>
    <row r="7" spans="2:10" x14ac:dyDescent="0.25">
      <c r="C7" s="86"/>
      <c r="D7" s="85"/>
      <c r="E7" s="85"/>
      <c r="F7" s="83"/>
      <c r="G7" s="84">
        <f>H7+I7</f>
        <v>0</v>
      </c>
      <c r="H7" s="84"/>
      <c r="I7" s="84"/>
      <c r="J7" s="67"/>
    </row>
    <row r="8" spans="2:10" x14ac:dyDescent="0.25">
      <c r="C8" s="83" t="s">
        <v>80</v>
      </c>
      <c r="D8" s="80"/>
      <c r="E8" s="80"/>
      <c r="F8" s="80"/>
      <c r="G8" s="82">
        <f>SUM(G6:G7)</f>
        <v>810560.00400000007</v>
      </c>
      <c r="H8" s="82">
        <f>SUM(H6:H7)</f>
        <v>80000.004000000001</v>
      </c>
      <c r="I8" s="82">
        <f>SUM(I6:I7)</f>
        <v>730560.00000000012</v>
      </c>
      <c r="J8" s="67"/>
    </row>
    <row r="9" spans="2:10" x14ac:dyDescent="0.25">
      <c r="B9" s="81"/>
      <c r="C9" s="80"/>
      <c r="D9" s="80"/>
      <c r="E9" s="80"/>
      <c r="F9" s="80"/>
      <c r="G9" s="79"/>
      <c r="H9" s="79"/>
      <c r="I9" s="79"/>
      <c r="J9" s="67"/>
    </row>
    <row r="10" spans="2:10" x14ac:dyDescent="0.25">
      <c r="B10" s="81"/>
      <c r="C10" s="80"/>
      <c r="D10" s="80"/>
      <c r="E10" s="80"/>
      <c r="F10" s="80"/>
      <c r="G10" s="79"/>
      <c r="H10" s="79"/>
      <c r="I10" s="79"/>
      <c r="J10" s="67"/>
    </row>
    <row r="11" spans="2:10" x14ac:dyDescent="0.25">
      <c r="B11" s="81"/>
      <c r="C11" s="80"/>
      <c r="D11" s="80"/>
      <c r="E11" s="80"/>
      <c r="F11" s="80"/>
      <c r="G11" s="79"/>
      <c r="H11" s="79"/>
      <c r="I11" s="79"/>
      <c r="J11" s="67"/>
    </row>
    <row r="12" spans="2:10" x14ac:dyDescent="0.25">
      <c r="B12" s="67"/>
      <c r="C12" s="73" t="s">
        <v>79</v>
      </c>
      <c r="D12" s="72"/>
      <c r="E12" s="72"/>
      <c r="F12" s="72"/>
      <c r="G12" s="77">
        <v>5635.65</v>
      </c>
      <c r="H12" s="67"/>
      <c r="I12" s="67"/>
      <c r="J12" s="67"/>
    </row>
    <row r="13" spans="2:10" x14ac:dyDescent="0.25">
      <c r="B13" s="67"/>
      <c r="C13" s="73" t="s">
        <v>78</v>
      </c>
      <c r="D13" s="72"/>
      <c r="E13" s="72"/>
      <c r="F13" s="72"/>
      <c r="G13" s="78"/>
      <c r="H13" s="67"/>
      <c r="I13" s="67"/>
      <c r="J13" s="67"/>
    </row>
    <row r="14" spans="2:10" x14ac:dyDescent="0.25">
      <c r="B14" s="67"/>
      <c r="C14" s="73" t="s">
        <v>77</v>
      </c>
      <c r="D14" s="72"/>
      <c r="E14" s="72"/>
      <c r="F14" s="72"/>
      <c r="G14" s="78"/>
      <c r="H14" s="67"/>
      <c r="I14" s="67"/>
    </row>
    <row r="15" spans="2:10" x14ac:dyDescent="0.25">
      <c r="B15" s="67"/>
      <c r="C15" s="73" t="s">
        <v>76</v>
      </c>
      <c r="D15" s="72"/>
      <c r="E15" s="72"/>
      <c r="F15" s="72"/>
      <c r="G15" s="77">
        <f>G12+G13-G14</f>
        <v>5635.65</v>
      </c>
      <c r="H15" s="67"/>
      <c r="I15" s="67"/>
    </row>
    <row r="16" spans="2:10" x14ac:dyDescent="0.25">
      <c r="B16" s="67"/>
      <c r="C16" s="76"/>
      <c r="D16" s="76"/>
      <c r="E16" s="76"/>
      <c r="F16" s="76"/>
      <c r="G16" s="76"/>
      <c r="H16" s="76"/>
      <c r="I16" s="67"/>
    </row>
    <row r="17" spans="2:9" x14ac:dyDescent="0.25">
      <c r="B17" s="67"/>
      <c r="C17" s="73" t="s">
        <v>75</v>
      </c>
      <c r="D17" s="72"/>
      <c r="E17" s="72"/>
      <c r="F17" s="72"/>
      <c r="G17" s="72"/>
      <c r="H17" s="68">
        <v>-6956.36</v>
      </c>
      <c r="I17" s="67"/>
    </row>
    <row r="18" spans="2:9" x14ac:dyDescent="0.25">
      <c r="B18" s="67"/>
      <c r="C18" s="73" t="s">
        <v>74</v>
      </c>
      <c r="D18" s="72"/>
      <c r="E18" s="72"/>
      <c r="F18" s="72"/>
      <c r="G18" s="72"/>
      <c r="H18" s="75">
        <f>+G13</f>
        <v>0</v>
      </c>
      <c r="I18" s="67"/>
    </row>
    <row r="19" spans="2:9" x14ac:dyDescent="0.25">
      <c r="B19" s="67"/>
      <c r="C19" s="73" t="s">
        <v>73</v>
      </c>
      <c r="D19" s="72"/>
      <c r="E19" s="72"/>
      <c r="F19" s="72"/>
      <c r="G19" s="72"/>
      <c r="H19" s="74">
        <v>68888</v>
      </c>
      <c r="I19" s="67"/>
    </row>
    <row r="20" spans="2:9" x14ac:dyDescent="0.25">
      <c r="B20" s="67"/>
      <c r="C20" s="73" t="s">
        <v>72</v>
      </c>
      <c r="D20" s="72"/>
      <c r="E20" s="72"/>
      <c r="F20" s="72"/>
      <c r="G20" s="72"/>
      <c r="H20" s="71">
        <f>+H8</f>
        <v>80000.004000000001</v>
      </c>
      <c r="I20" s="67"/>
    </row>
    <row r="21" spans="2:9" x14ac:dyDescent="0.25">
      <c r="B21" s="67"/>
      <c r="C21" s="70" t="s">
        <v>71</v>
      </c>
      <c r="D21" s="69"/>
      <c r="E21" s="69"/>
      <c r="F21" s="69"/>
      <c r="G21" s="69"/>
      <c r="H21" s="68">
        <f>H19+H17-H20</f>
        <v>-18068.364000000001</v>
      </c>
      <c r="I21" s="67"/>
    </row>
  </sheetData>
  <mergeCells count="5">
    <mergeCell ref="B2:I2"/>
    <mergeCell ref="H4:I4"/>
    <mergeCell ref="D5:E5"/>
    <mergeCell ref="D6:E6"/>
    <mergeCell ref="D7:E7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Сосновая3</vt:lpstr>
      <vt:lpstr>Сосновая 3</vt:lpstr>
      <vt:lpstr>сосновая3 (2)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2021-03-24T07:56:10Z</dcterms:created>
  <dcterms:modified xsi:type="dcterms:W3CDTF">2021-03-24T09:19:14Z</dcterms:modified>
</cp:coreProperties>
</file>