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2" sheetId="1" r:id="rId1"/>
    <sheet name="Центральная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9" i="1" l="1"/>
  <c r="H29" i="1"/>
  <c r="K29" i="1"/>
  <c r="F30" i="1"/>
  <c r="H30" i="1" s="1"/>
  <c r="H34" i="1" s="1"/>
  <c r="K30" i="1"/>
  <c r="F31" i="1"/>
  <c r="H31" i="1"/>
  <c r="K31" i="1"/>
  <c r="F32" i="1"/>
  <c r="H32" i="1" s="1"/>
  <c r="K32" i="1"/>
  <c r="E33" i="1"/>
  <c r="F33" i="1"/>
  <c r="G33" i="1"/>
  <c r="H33" i="1"/>
  <c r="K33" i="1"/>
  <c r="D34" i="1"/>
  <c r="E34" i="1"/>
  <c r="F34" i="1"/>
  <c r="G34" i="1"/>
  <c r="F37" i="1"/>
  <c r="G37" i="1"/>
  <c r="H37" i="1"/>
  <c r="J37" i="1"/>
  <c r="K37" i="1"/>
  <c r="F38" i="1"/>
  <c r="H38" i="1" s="1"/>
  <c r="F39" i="1"/>
  <c r="H39" i="1" s="1"/>
  <c r="F40" i="1"/>
  <c r="H40" i="1" s="1"/>
  <c r="F41" i="1"/>
  <c r="H41" i="1" s="1"/>
  <c r="J41" i="1"/>
  <c r="K41" i="1"/>
  <c r="F42" i="1"/>
  <c r="H42" i="1" s="1"/>
  <c r="F43" i="1"/>
  <c r="H43" i="1" s="1"/>
  <c r="H44" i="1"/>
  <c r="J44" i="1"/>
  <c r="K44" i="1"/>
  <c r="E45" i="1"/>
  <c r="F45" i="1"/>
  <c r="G45" i="1"/>
  <c r="H45" i="1"/>
  <c r="F46" i="1"/>
  <c r="H46" i="1"/>
  <c r="D47" i="1"/>
  <c r="E47" i="1"/>
  <c r="E58" i="1" s="1"/>
  <c r="G47" i="1"/>
  <c r="H56" i="1"/>
  <c r="G58" i="1"/>
  <c r="H47" i="1" l="1"/>
  <c r="H57" i="1" s="1"/>
  <c r="F47" i="1"/>
  <c r="H51" i="1" l="1"/>
</calcChain>
</file>

<file path=xl/sharedStrings.xml><?xml version="1.0" encoding="utf-8"?>
<sst xmlns="http://schemas.openxmlformats.org/spreadsheetml/2006/main" count="80" uniqueCount="73">
  <si>
    <t>ИТОГО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</si>
  <si>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</si>
  <si>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</si>
  <si>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</si>
  <si>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"Русслифт"</t>
  </si>
  <si>
    <t xml:space="preserve">Поступило за реализацию демонтированного лифтового оборудования от ООО "Русслифт" 75000,00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</si>
  <si>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</si>
  <si>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</si>
  <si>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</si>
  <si>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</si>
  <si>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</si>
  <si>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</si>
  <si>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</si>
  <si>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</si>
  <si>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</si>
  <si>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</si>
  <si>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</si>
  <si>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</si>
  <si>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</si>
  <si>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</si>
  <si>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</si>
  <si>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</si>
  <si>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</si>
  <si>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</si>
  <si>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</si>
  <si>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</si>
  <si>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Н/2008-11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</si>
  <si>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</si>
  <si>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</si>
  <si>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</si>
  <si>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</si>
  <si>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</si>
  <si>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</si>
  <si>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</si>
  <si>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</si>
  <si>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</si>
  <si>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</si>
  <si>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</si>
  <si>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</si>
  <si>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</si>
  <si>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</si>
  <si>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</si>
  <si>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</si>
  <si>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</si>
  <si>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  по ул. Центральная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</si>
  <si>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</si>
  <si>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</si>
  <si>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</si>
  <si>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- 1.72 т.р.</t>
  </si>
  <si>
    <t>Установка системы охранного телевидения - 200.78 т.р.</t>
  </si>
  <si>
    <t>Ремонт кровли козырька балкона - 50.51 т.р.</t>
  </si>
  <si>
    <t>Работы по ремонту лифтовых на крыше - 89.09 т.р.</t>
  </si>
  <si>
    <t>Работы по подводке ХВС, ГВС в подъезд - 44.71 т.р.</t>
  </si>
  <si>
    <t>Расходный материал - 0.28 т.р.</t>
  </si>
  <si>
    <t>Производство работ по неисправности в системе освещения общедомовых помещений - 2.35 т.р.</t>
  </si>
  <si>
    <t>Ремонт систем ГВС, ХВС, ЦО - 1.62 т.р.</t>
  </si>
  <si>
    <t>Восстановление водоотводящих устройств (работы на чердаке, в подвале) - 0.29т.р.</t>
  </si>
  <si>
    <t>элементов многоквартирного дома(отмостки, кровли, продухи, вентиляция) - 0.32 т.р.</t>
  </si>
  <si>
    <t>Работы по содержанию и техническому обслуживанию конструктивных</t>
  </si>
  <si>
    <r>
      <t>Затраты по статье "текущий ремонт" составили 391</t>
    </r>
    <r>
      <rPr>
        <b/>
        <sz val="11"/>
        <color indexed="8"/>
        <rFont val="Calibri"/>
        <family val="2"/>
        <charset val="204"/>
      </rPr>
      <t>.67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</si>
  <si>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</si>
  <si>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</si>
  <si>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</si>
  <si>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</si>
  <si>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</si>
  <si>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</si>
  <si>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</si>
  <si>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</si>
  <si>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</si>
  <si>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</si>
  <si>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2 по ул. Центральная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</si>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</sst>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4" fontId="0" fillId="0" borderId="0" xfId="0" applyNumberForma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4" fontId="3" fillId="0" borderId="8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8" xfId="0" applyFont="1" applyFill="1" applyBorder="1"/>
    <xf numFmtId="0" fontId="17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15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/>
    <xf numFmtId="0" fontId="19" fillId="0" borderId="0" xfId="1" applyFont="1"/>
    <xf numFmtId="4" fontId="1" fillId="0" borderId="0" xfId="1" applyNumberFormat="1" applyFill="1"/>
    <xf numFmtId="0" fontId="19" fillId="0" borderId="0" xfId="1" applyFont="1" applyFill="1" applyBorder="1"/>
    <xf numFmtId="0" fontId="18" fillId="0" borderId="0" xfId="1" applyFont="1" applyBorder="1" applyAlignment="1">
      <alignment horizontal="center"/>
    </xf>
    <xf numFmtId="0" fontId="21" fillId="0" borderId="0" xfId="1" applyFont="1" applyBorder="1" applyAlignment="1"/>
    <xf numFmtId="2" fontId="18" fillId="0" borderId="3" xfId="1" applyNumberFormat="1" applyFont="1" applyFill="1" applyBorder="1" applyAlignment="1">
      <alignment horizontal="center" vertical="center"/>
    </xf>
    <xf numFmtId="2" fontId="18" fillId="2" borderId="3" xfId="1" applyNumberFormat="1" applyFont="1" applyFill="1" applyBorder="1" applyAlignment="1">
      <alignment horizontal="center" vertical="center"/>
    </xf>
    <xf numFmtId="2" fontId="18" fillId="3" borderId="3" xfId="1" applyNumberFormat="1" applyFont="1" applyFill="1" applyBorder="1" applyAlignment="1">
      <alignment horizontal="center" vertical="center"/>
    </xf>
    <xf numFmtId="2" fontId="18" fillId="4" borderId="3" xfId="1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31" zoomScaleNormal="100" workbookViewId="0">
      <selection activeCell="G45" sqref="G4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710937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5" style="2" customWidth="1"/>
    <col min="10" max="10" width="12.28515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47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46" t="s">
        <v>46</v>
      </c>
      <c r="D23" s="46"/>
      <c r="E23" s="46"/>
      <c r="F23" s="46"/>
      <c r="G23" s="46"/>
      <c r="H23" s="46"/>
      <c r="I23" s="46"/>
    </row>
    <row r="24" spans="3:11" x14ac:dyDescent="0.2">
      <c r="C24" s="39" t="s">
        <v>45</v>
      </c>
      <c r="D24" s="39"/>
      <c r="E24" s="39"/>
      <c r="F24" s="39"/>
      <c r="G24" s="39"/>
      <c r="H24" s="39"/>
      <c r="I24" s="39"/>
    </row>
    <row r="25" spans="3:11" x14ac:dyDescent="0.2">
      <c r="C25" s="39" t="s">
        <v>44</v>
      </c>
      <c r="D25" s="39"/>
      <c r="E25" s="39"/>
      <c r="F25" s="39"/>
      <c r="G25" s="39"/>
      <c r="H25" s="39"/>
      <c r="I25" s="39"/>
    </row>
    <row r="26" spans="3:11" ht="6" customHeight="1" thickBot="1" x14ac:dyDescent="0.25">
      <c r="C26" s="51"/>
      <c r="D26" s="51"/>
      <c r="E26" s="51"/>
      <c r="F26" s="51"/>
      <c r="G26" s="51"/>
      <c r="H26" s="51"/>
      <c r="I26" s="51"/>
    </row>
    <row r="27" spans="3:11" ht="48.75" customHeight="1" thickBot="1" x14ac:dyDescent="0.25">
      <c r="C27" s="27" t="s">
        <v>34</v>
      </c>
      <c r="D27" s="30" t="s">
        <v>33</v>
      </c>
      <c r="E27" s="29" t="s">
        <v>32</v>
      </c>
      <c r="F27" s="29" t="s">
        <v>31</v>
      </c>
      <c r="G27" s="29" t="s">
        <v>30</v>
      </c>
      <c r="H27" s="29" t="s">
        <v>29</v>
      </c>
      <c r="I27" s="30" t="s">
        <v>43</v>
      </c>
    </row>
    <row r="28" spans="3:11" ht="13.5" customHeight="1" thickBot="1" x14ac:dyDescent="0.25">
      <c r="C28" s="48" t="s">
        <v>42</v>
      </c>
      <c r="D28" s="49"/>
      <c r="E28" s="49"/>
      <c r="F28" s="49"/>
      <c r="G28" s="49"/>
      <c r="H28" s="49"/>
      <c r="I28" s="50"/>
    </row>
    <row r="29" spans="3:11" ht="13.5" customHeight="1" thickBot="1" x14ac:dyDescent="0.25">
      <c r="C29" s="16" t="s">
        <v>41</v>
      </c>
      <c r="D29" s="20">
        <v>84358.280000000042</v>
      </c>
      <c r="E29" s="23"/>
      <c r="F29" s="23">
        <f>960.95+787.66</f>
        <v>1748.6100000000001</v>
      </c>
      <c r="G29" s="23"/>
      <c r="H29" s="23">
        <f>+D29+E29-F29</f>
        <v>82609.670000000042</v>
      </c>
      <c r="I29" s="40" t="s">
        <v>40</v>
      </c>
      <c r="K29" s="25">
        <f>19209.57+180270.81</f>
        <v>199480.38</v>
      </c>
    </row>
    <row r="30" spans="3:11" ht="13.5" customHeight="1" thickBot="1" x14ac:dyDescent="0.25">
      <c r="C30" s="16" t="s">
        <v>39</v>
      </c>
      <c r="D30" s="20">
        <v>82698.629999999874</v>
      </c>
      <c r="E30" s="19"/>
      <c r="F30" s="19">
        <f>1386.48+246.53+102.8+1422.78</f>
        <v>3158.59</v>
      </c>
      <c r="G30" s="23"/>
      <c r="H30" s="23">
        <f>+D30+E30-F30</f>
        <v>79540.039999999877</v>
      </c>
      <c r="I30" s="41"/>
      <c r="K30" s="1">
        <f>76273.82-4354.5+17777.15</f>
        <v>89696.47</v>
      </c>
    </row>
    <row r="31" spans="3:11" ht="13.5" customHeight="1" thickBot="1" x14ac:dyDescent="0.25">
      <c r="C31" s="16" t="s">
        <v>38</v>
      </c>
      <c r="D31" s="20">
        <v>41890.56000000026</v>
      </c>
      <c r="E31" s="19"/>
      <c r="F31" s="19">
        <f>837.93+686.82</f>
        <v>1524.75</v>
      </c>
      <c r="G31" s="23"/>
      <c r="H31" s="23">
        <f>+D31+E31-F31</f>
        <v>40365.81000000026</v>
      </c>
      <c r="I31" s="41"/>
      <c r="K31" s="1">
        <f>38810.84-5911.59+166.75+3148.54</f>
        <v>36214.54</v>
      </c>
    </row>
    <row r="32" spans="3:11" ht="13.5" customHeight="1" thickBot="1" x14ac:dyDescent="0.25">
      <c r="C32" s="16" t="s">
        <v>37</v>
      </c>
      <c r="D32" s="20">
        <v>30573.279999999977</v>
      </c>
      <c r="E32" s="19"/>
      <c r="F32" s="19">
        <f>639.98+524.27</f>
        <v>1164.25</v>
      </c>
      <c r="G32" s="23"/>
      <c r="H32" s="23">
        <f>+D32+E32-F32</f>
        <v>29409.029999999977</v>
      </c>
      <c r="I32" s="41"/>
      <c r="K32" s="1">
        <f>10536.63-591.36+1985.72+13885.07-2059.13+1095.34</f>
        <v>24852.269999999997</v>
      </c>
    </row>
    <row r="33" spans="3:11" ht="13.5" customHeight="1" thickBot="1" x14ac:dyDescent="0.25">
      <c r="C33" s="16" t="s">
        <v>36</v>
      </c>
      <c r="D33" s="20">
        <v>-3320.9100000000035</v>
      </c>
      <c r="E33" s="19">
        <f>20063.35+13579.52+5661.66</f>
        <v>39304.53</v>
      </c>
      <c r="F33" s="19">
        <f>14319.91+5244.29+0.15+18460.46+292.09</f>
        <v>38316.899999999994</v>
      </c>
      <c r="G33" s="23">
        <f>+E33</f>
        <v>39304.53</v>
      </c>
      <c r="H33" s="23">
        <f>+D33+E33-F33</f>
        <v>-2333.2799999999988</v>
      </c>
      <c r="I33" s="42"/>
      <c r="K33" s="1">
        <f>7.84+10.81+1180.11+386.67-0.36+248.85</f>
        <v>1833.92</v>
      </c>
    </row>
    <row r="34" spans="3:11" ht="13.5" customHeight="1" thickBot="1" x14ac:dyDescent="0.25">
      <c r="C34" s="16" t="s">
        <v>11</v>
      </c>
      <c r="D34" s="15">
        <f>SUM(D29:D33)</f>
        <v>236199.84000000014</v>
      </c>
      <c r="E34" s="15">
        <f>SUM(E29:E33)</f>
        <v>39304.53</v>
      </c>
      <c r="F34" s="15">
        <f>SUM(F29:F33)</f>
        <v>45913.099999999991</v>
      </c>
      <c r="G34" s="15">
        <f>SUM(G29:G33)</f>
        <v>39304.53</v>
      </c>
      <c r="H34" s="15">
        <f>SUM(H29:H33)</f>
        <v>229591.27000000014</v>
      </c>
      <c r="I34" s="31"/>
    </row>
    <row r="35" spans="3:11" ht="13.5" customHeight="1" thickBot="1" x14ac:dyDescent="0.25">
      <c r="C35" s="47" t="s">
        <v>35</v>
      </c>
      <c r="D35" s="47"/>
      <c r="E35" s="47"/>
      <c r="F35" s="47"/>
      <c r="G35" s="47"/>
      <c r="H35" s="47"/>
      <c r="I35" s="47"/>
    </row>
    <row r="36" spans="3:11" ht="50.25" customHeight="1" thickBot="1" x14ac:dyDescent="0.25">
      <c r="C36" s="22" t="s">
        <v>34</v>
      </c>
      <c r="D36" s="30" t="s">
        <v>33</v>
      </c>
      <c r="E36" s="29" t="s">
        <v>32</v>
      </c>
      <c r="F36" s="29" t="s">
        <v>31</v>
      </c>
      <c r="G36" s="29" t="s">
        <v>30</v>
      </c>
      <c r="H36" s="29" t="s">
        <v>29</v>
      </c>
      <c r="I36" s="28" t="s">
        <v>28</v>
      </c>
    </row>
    <row r="37" spans="3:11" ht="32.25" customHeight="1" thickBot="1" x14ac:dyDescent="0.25">
      <c r="C37" s="27" t="s">
        <v>27</v>
      </c>
      <c r="D37" s="26">
        <v>259537.2099999988</v>
      </c>
      <c r="E37" s="18">
        <v>1506424.14</v>
      </c>
      <c r="F37" s="18">
        <f>1474044.77+899.28</f>
        <v>1474944.05</v>
      </c>
      <c r="G37" s="18">
        <f>+E37</f>
        <v>1506424.14</v>
      </c>
      <c r="H37" s="18">
        <f t="shared" ref="H37:H46" si="0">+D37+E37-F37</f>
        <v>291017.29999999865</v>
      </c>
      <c r="I37" s="52" t="s">
        <v>26</v>
      </c>
      <c r="J37" s="6">
        <f>104454.44+26.46-0.23+96.52-0.84+3.7-0.04+43.32-0.5-D37</f>
        <v>-154914.37999999878</v>
      </c>
      <c r="K37" s="25">
        <f>115380.39+901.32-1.1+3333.34-3.53+148.77-0.38+1883.3-4.11+0.08-0.04+0.88-0.5-H37</f>
        <v>-169378.87999999864</v>
      </c>
    </row>
    <row r="38" spans="3:11" ht="14.25" customHeight="1" thickBot="1" x14ac:dyDescent="0.25">
      <c r="C38" s="16" t="s">
        <v>25</v>
      </c>
      <c r="D38" s="20">
        <v>53514.900000000052</v>
      </c>
      <c r="E38" s="23">
        <v>316957.11</v>
      </c>
      <c r="F38" s="23">
        <f>310054.84+178.76</f>
        <v>310233.60000000003</v>
      </c>
      <c r="G38" s="18">
        <v>391671.96</v>
      </c>
      <c r="H38" s="18">
        <f t="shared" si="0"/>
        <v>60238.409999999974</v>
      </c>
      <c r="I38" s="53"/>
      <c r="J38" s="6"/>
    </row>
    <row r="39" spans="3:11" ht="13.5" customHeight="1" thickBot="1" x14ac:dyDescent="0.25">
      <c r="C39" s="22" t="s">
        <v>24</v>
      </c>
      <c r="D39" s="24">
        <v>5280.0300000000116</v>
      </c>
      <c r="E39" s="23"/>
      <c r="F39" s="23">
        <f>49.25+40.37</f>
        <v>89.62</v>
      </c>
      <c r="G39" s="18"/>
      <c r="H39" s="18">
        <f t="shared" si="0"/>
        <v>5190.4100000000117</v>
      </c>
      <c r="I39" s="21"/>
    </row>
    <row r="40" spans="3:11" ht="12.75" customHeight="1" thickBot="1" x14ac:dyDescent="0.25">
      <c r="C40" s="16" t="s">
        <v>23</v>
      </c>
      <c r="D40" s="20">
        <v>30366.25999999998</v>
      </c>
      <c r="E40" s="23">
        <v>121045.45</v>
      </c>
      <c r="F40" s="23">
        <f>119279.9+106.53</f>
        <v>119386.43</v>
      </c>
      <c r="G40" s="18">
        <v>75496.399999999994</v>
      </c>
      <c r="H40" s="18">
        <f t="shared" si="0"/>
        <v>32025.27999999997</v>
      </c>
      <c r="I40" s="21" t="s">
        <v>22</v>
      </c>
    </row>
    <row r="41" spans="3:11" ht="28.5" customHeight="1" thickBot="1" x14ac:dyDescent="0.25">
      <c r="C41" s="16" t="s">
        <v>21</v>
      </c>
      <c r="D41" s="20">
        <v>24966.850000000122</v>
      </c>
      <c r="E41" s="23"/>
      <c r="F41" s="23">
        <f>2864.32+1227.7</f>
        <v>4092.0200000000004</v>
      </c>
      <c r="G41" s="18"/>
      <c r="H41" s="18">
        <f t="shared" si="0"/>
        <v>20874.830000000122</v>
      </c>
      <c r="I41" s="17" t="s">
        <v>20</v>
      </c>
      <c r="J41" s="1">
        <f>3798.34+18374.73</f>
        <v>22173.07</v>
      </c>
      <c r="K41" s="1">
        <f>20822.86+2064.64+2132.93</f>
        <v>25020.43</v>
      </c>
    </row>
    <row r="42" spans="3:11" ht="25.5" customHeight="1" thickBot="1" x14ac:dyDescent="0.25">
      <c r="C42" s="16" t="s">
        <v>19</v>
      </c>
      <c r="D42" s="20">
        <v>2965.4500000000007</v>
      </c>
      <c r="E42" s="19">
        <v>17094.349999999999</v>
      </c>
      <c r="F42" s="19">
        <f>16728.64+10.43</f>
        <v>16739.07</v>
      </c>
      <c r="G42" s="18">
        <v>8244</v>
      </c>
      <c r="H42" s="18">
        <f t="shared" si="0"/>
        <v>3320.7299999999996</v>
      </c>
      <c r="I42" s="17" t="s">
        <v>18</v>
      </c>
    </row>
    <row r="43" spans="3:11" ht="13.5" customHeight="1" thickBot="1" x14ac:dyDescent="0.25">
      <c r="C43" s="22" t="s">
        <v>17</v>
      </c>
      <c r="D43" s="20">
        <v>12770.969999999914</v>
      </c>
      <c r="E43" s="19">
        <v>201.09</v>
      </c>
      <c r="F43" s="19">
        <f>692.35+236</f>
        <v>928.35</v>
      </c>
      <c r="G43" s="18"/>
      <c r="H43" s="18">
        <f t="shared" si="0"/>
        <v>12043.709999999914</v>
      </c>
      <c r="I43" s="21"/>
    </row>
    <row r="44" spans="3:11" ht="13.5" customHeight="1" thickBot="1" x14ac:dyDescent="0.25">
      <c r="C44" s="22" t="s">
        <v>16</v>
      </c>
      <c r="D44" s="20">
        <v>1237.3700000000056</v>
      </c>
      <c r="E44" s="19">
        <v>-120.21</v>
      </c>
      <c r="F44" s="19"/>
      <c r="G44" s="18"/>
      <c r="H44" s="18">
        <f t="shared" si="0"/>
        <v>1117.1600000000055</v>
      </c>
      <c r="I44" s="21"/>
      <c r="J44" s="1">
        <f>1334.53+722.01</f>
        <v>2056.54</v>
      </c>
      <c r="K44" s="1">
        <f>4122.93+8307.64</f>
        <v>12430.57</v>
      </c>
    </row>
    <row r="45" spans="3:11" ht="13.5" customHeight="1" thickBot="1" x14ac:dyDescent="0.25">
      <c r="C45" s="22" t="s">
        <v>15</v>
      </c>
      <c r="D45" s="20">
        <v>13085.350000000006</v>
      </c>
      <c r="E45" s="19">
        <f>35326.99+9032.09</f>
        <v>44359.08</v>
      </c>
      <c r="F45" s="19">
        <f>38164.47+340.3+9032.09</f>
        <v>47536.86</v>
      </c>
      <c r="G45" s="18">
        <f>+E45</f>
        <v>44359.08</v>
      </c>
      <c r="H45" s="18">
        <f t="shared" si="0"/>
        <v>9907.570000000007</v>
      </c>
      <c r="I45" s="21" t="s">
        <v>14</v>
      </c>
    </row>
    <row r="46" spans="3:11" ht="13.5" customHeight="1" thickBot="1" x14ac:dyDescent="0.25">
      <c r="C46" s="16" t="s">
        <v>13</v>
      </c>
      <c r="D46" s="20">
        <v>7647.3699999999953</v>
      </c>
      <c r="E46" s="19">
        <v>44160.36</v>
      </c>
      <c r="F46" s="19">
        <f>43214.91+26.85</f>
        <v>43241.760000000002</v>
      </c>
      <c r="G46" s="18">
        <v>40743.120000000003</v>
      </c>
      <c r="H46" s="18">
        <f t="shared" si="0"/>
        <v>8565.9699999999939</v>
      </c>
      <c r="I46" s="17" t="s">
        <v>12</v>
      </c>
    </row>
    <row r="47" spans="3:11" s="13" customFormat="1" ht="13.5" customHeight="1" thickBot="1" x14ac:dyDescent="0.25">
      <c r="C47" s="16" t="s">
        <v>11</v>
      </c>
      <c r="D47" s="15">
        <f>SUM(D37:D46)</f>
        <v>411371.75999999885</v>
      </c>
      <c r="E47" s="15">
        <f>SUM(E37:E46)</f>
        <v>2050121.3700000003</v>
      </c>
      <c r="F47" s="15">
        <f>SUM(F37:F46)</f>
        <v>2017191.7600000005</v>
      </c>
      <c r="G47" s="15">
        <f>SUM(G37:G46)</f>
        <v>2066938.7</v>
      </c>
      <c r="H47" s="15">
        <f>SUM(H37:H46)</f>
        <v>444301.36999999866</v>
      </c>
      <c r="I47" s="14"/>
    </row>
    <row r="48" spans="3:11" ht="13.5" customHeight="1" thickBot="1" x14ac:dyDescent="0.25">
      <c r="C48" s="43" t="s">
        <v>10</v>
      </c>
      <c r="D48" s="43"/>
      <c r="E48" s="43"/>
      <c r="F48" s="43"/>
      <c r="G48" s="43"/>
      <c r="H48" s="43"/>
      <c r="I48" s="43"/>
    </row>
    <row r="49" spans="3:9" ht="41.25" customHeight="1" thickBot="1" x14ac:dyDescent="0.25">
      <c r="C49" s="11" t="s">
        <v>9</v>
      </c>
      <c r="D49" s="44" t="s">
        <v>8</v>
      </c>
      <c r="E49" s="44"/>
      <c r="F49" s="44"/>
      <c r="G49" s="44"/>
      <c r="H49" s="44"/>
      <c r="I49" s="12" t="s">
        <v>7</v>
      </c>
    </row>
    <row r="50" spans="3:9" ht="41.25" customHeight="1" thickBot="1" x14ac:dyDescent="0.25">
      <c r="C50" s="11" t="s">
        <v>6</v>
      </c>
      <c r="D50" s="44" t="s">
        <v>5</v>
      </c>
      <c r="E50" s="44"/>
      <c r="F50" s="44"/>
      <c r="G50" s="44"/>
      <c r="H50" s="45"/>
      <c r="I50" s="10" t="s">
        <v>4</v>
      </c>
    </row>
    <row r="51" spans="3:9" ht="19.5" customHeight="1" x14ac:dyDescent="0.3">
      <c r="C51" s="9" t="s">
        <v>3</v>
      </c>
      <c r="D51" s="9"/>
      <c r="E51" s="9"/>
      <c r="F51" s="9"/>
      <c r="G51" s="9"/>
      <c r="H51" s="8">
        <f>+H34+H47</f>
        <v>673892.63999999873</v>
      </c>
    </row>
    <row r="52" spans="3:9" ht="15" hidden="1" x14ac:dyDescent="0.25">
      <c r="C52" s="5" t="s">
        <v>2</v>
      </c>
      <c r="D52" s="5"/>
    </row>
    <row r="53" spans="3:9" ht="12.75" hidden="1" customHeight="1" x14ac:dyDescent="0.2">
      <c r="C53" s="7" t="s">
        <v>1</v>
      </c>
    </row>
    <row r="54" spans="3:9" x14ac:dyDescent="0.2">
      <c r="C54" s="1"/>
      <c r="D54" s="1"/>
      <c r="E54" s="6"/>
      <c r="F54" s="6"/>
      <c r="G54" s="1"/>
      <c r="H54" s="1"/>
    </row>
    <row r="55" spans="3:9" ht="15" customHeight="1" x14ac:dyDescent="0.25">
      <c r="C55" s="5"/>
      <c r="D55" s="4"/>
      <c r="E55" s="4"/>
      <c r="F55" s="4"/>
      <c r="G55" s="4"/>
      <c r="H55" s="4"/>
    </row>
    <row r="56" spans="3:9" hidden="1" x14ac:dyDescent="0.2">
      <c r="D56" s="3"/>
      <c r="H56" s="2">
        <f>1745.32+8722.95+18317.35+5592.18+36199.04+702.28+1015.06+2094.66+21446.88+5403.27+181119.48+39530.75+0.73+0.07</f>
        <v>321890.02</v>
      </c>
    </row>
    <row r="57" spans="3:9" hidden="1" x14ac:dyDescent="0.2">
      <c r="H57" s="3">
        <f>+H47-H56</f>
        <v>122411.34999999864</v>
      </c>
    </row>
    <row r="58" spans="3:9" x14ac:dyDescent="0.2">
      <c r="C58" s="2" t="s">
        <v>0</v>
      </c>
      <c r="E58" s="3">
        <f>+E47+E34+21915+75000</f>
        <v>2186340.9000000004</v>
      </c>
      <c r="F58" s="3"/>
      <c r="G58" s="3">
        <f>+G47+G34</f>
        <v>2106243.23</v>
      </c>
    </row>
  </sheetData>
  <mergeCells count="11">
    <mergeCell ref="C23:I23"/>
    <mergeCell ref="C24:I24"/>
    <mergeCell ref="C35:I35"/>
    <mergeCell ref="C28:I28"/>
    <mergeCell ref="C26:I26"/>
    <mergeCell ref="C25:I25"/>
    <mergeCell ref="I29:I33"/>
    <mergeCell ref="C48:I48"/>
    <mergeCell ref="D50:H50"/>
    <mergeCell ref="D49:H49"/>
    <mergeCell ref="I37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3.7109375" style="54" customWidth="1"/>
    <col min="2" max="2" width="13.28515625" style="54" customWidth="1"/>
    <col min="3" max="3" width="13.28515625" style="54" hidden="1" customWidth="1"/>
    <col min="4" max="4" width="12.140625" style="54" customWidth="1"/>
    <col min="5" max="5" width="13.5703125" style="54" customWidth="1"/>
    <col min="6" max="6" width="13.28515625" style="54" customWidth="1"/>
    <col min="7" max="7" width="15.5703125" style="54" customWidth="1"/>
    <col min="8" max="8" width="15.140625" style="54" customWidth="1"/>
    <col min="9" max="9" width="14.7109375" style="54" customWidth="1"/>
    <col min="10" max="16384" width="9.140625" style="54"/>
  </cols>
  <sheetData>
    <row r="13" spans="1:9" x14ac:dyDescent="0.25">
      <c r="A13" s="68" t="s">
        <v>72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 t="s">
        <v>71</v>
      </c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68" t="s">
        <v>70</v>
      </c>
      <c r="B15" s="68"/>
      <c r="C15" s="68"/>
      <c r="D15" s="68"/>
      <c r="E15" s="68"/>
      <c r="F15" s="68"/>
      <c r="G15" s="68"/>
      <c r="H15" s="68"/>
      <c r="I15" s="68"/>
    </row>
    <row r="16" spans="1:9" ht="60" x14ac:dyDescent="0.25">
      <c r="A16" s="66" t="s">
        <v>69</v>
      </c>
      <c r="B16" s="66" t="s">
        <v>68</v>
      </c>
      <c r="C16" s="66" t="s">
        <v>67</v>
      </c>
      <c r="D16" s="66" t="s">
        <v>66</v>
      </c>
      <c r="E16" s="66" t="s">
        <v>65</v>
      </c>
      <c r="F16" s="67" t="s">
        <v>64</v>
      </c>
      <c r="G16" s="67" t="s">
        <v>63</v>
      </c>
      <c r="H16" s="66" t="s">
        <v>62</v>
      </c>
      <c r="I16" s="66" t="s">
        <v>61</v>
      </c>
    </row>
    <row r="17" spans="1:9" x14ac:dyDescent="0.25">
      <c r="A17" s="65" t="s">
        <v>60</v>
      </c>
      <c r="B17" s="63">
        <v>367.31238000000002</v>
      </c>
      <c r="C17" s="64"/>
      <c r="D17" s="64">
        <v>316.95711</v>
      </c>
      <c r="E17" s="63">
        <v>310.23360000000002</v>
      </c>
      <c r="F17" s="63">
        <v>96.915000000000006</v>
      </c>
      <c r="G17" s="62">
        <v>391.67196000000001</v>
      </c>
      <c r="H17" s="61">
        <v>60.238410000000002</v>
      </c>
      <c r="I17" s="61">
        <f>B17+D17+F17-G17</f>
        <v>389.51252999999997</v>
      </c>
    </row>
    <row r="18" spans="1:9" x14ac:dyDescent="0.25">
      <c r="G18" s="60"/>
      <c r="H18" s="60"/>
      <c r="I18" s="59"/>
    </row>
    <row r="19" spans="1:9" x14ac:dyDescent="0.25">
      <c r="A19" s="54" t="s">
        <v>59</v>
      </c>
    </row>
    <row r="20" spans="1:9" x14ac:dyDescent="0.25">
      <c r="A20" s="56" t="s">
        <v>58</v>
      </c>
      <c r="B20" s="56"/>
      <c r="C20" s="56"/>
      <c r="D20" s="56"/>
      <c r="E20" s="56"/>
      <c r="F20" s="56"/>
      <c r="G20" s="56"/>
    </row>
    <row r="21" spans="1:9" x14ac:dyDescent="0.25">
      <c r="A21" s="58" t="s">
        <v>57</v>
      </c>
      <c r="B21" s="56"/>
      <c r="C21" s="56"/>
      <c r="D21" s="56"/>
      <c r="E21" s="56"/>
      <c r="F21" s="56"/>
      <c r="G21" s="56"/>
      <c r="H21" s="57"/>
    </row>
    <row r="22" spans="1:9" x14ac:dyDescent="0.25">
      <c r="A22" s="56" t="s">
        <v>56</v>
      </c>
      <c r="B22" s="56"/>
      <c r="C22" s="56"/>
      <c r="D22" s="56"/>
      <c r="E22" s="56"/>
      <c r="F22" s="56"/>
      <c r="G22" s="56"/>
    </row>
    <row r="23" spans="1:9" x14ac:dyDescent="0.25">
      <c r="A23" s="56" t="s">
        <v>55</v>
      </c>
      <c r="B23" s="56"/>
      <c r="C23" s="56"/>
      <c r="D23" s="56"/>
      <c r="E23" s="56"/>
      <c r="F23" s="56"/>
      <c r="G23" s="56"/>
    </row>
    <row r="24" spans="1:9" x14ac:dyDescent="0.25">
      <c r="A24" s="56" t="s">
        <v>54</v>
      </c>
      <c r="B24" s="56"/>
      <c r="C24" s="56"/>
      <c r="D24" s="56"/>
      <c r="E24" s="56"/>
      <c r="F24" s="56"/>
      <c r="G24" s="56"/>
    </row>
    <row r="25" spans="1:9" x14ac:dyDescent="0.25">
      <c r="A25" s="56" t="s">
        <v>53</v>
      </c>
      <c r="B25" s="56"/>
      <c r="C25" s="56"/>
      <c r="D25" s="56"/>
      <c r="E25" s="56"/>
      <c r="F25" s="56"/>
      <c r="G25" s="56"/>
    </row>
    <row r="26" spans="1:9" x14ac:dyDescent="0.25">
      <c r="A26" s="56" t="s">
        <v>52</v>
      </c>
      <c r="B26" s="56"/>
      <c r="C26" s="56"/>
      <c r="D26" s="56"/>
      <c r="E26" s="56"/>
      <c r="F26" s="56"/>
      <c r="G26" s="56"/>
    </row>
    <row r="27" spans="1:9" x14ac:dyDescent="0.25">
      <c r="A27" s="56" t="s">
        <v>51</v>
      </c>
      <c r="B27" s="56"/>
      <c r="C27" s="56"/>
      <c r="D27" s="56"/>
      <c r="E27" s="56"/>
      <c r="F27" s="56"/>
      <c r="G27" s="56"/>
    </row>
    <row r="28" spans="1:9" x14ac:dyDescent="0.25">
      <c r="A28" s="54" t="s">
        <v>50</v>
      </c>
    </row>
    <row r="29" spans="1:9" x14ac:dyDescent="0.25">
      <c r="A29" s="56" t="s">
        <v>49</v>
      </c>
      <c r="G29" s="55"/>
    </row>
    <row r="30" spans="1:9" x14ac:dyDescent="0.25">
      <c r="A30" s="54" t="s">
        <v>48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Центральная2</vt:lpstr>
      <vt:lpstr>Центральная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2021-03-24T07:56:33Z</dcterms:created>
  <dcterms:modified xsi:type="dcterms:W3CDTF">2021-03-24T08:58:29Z</dcterms:modified>
</cp:coreProperties>
</file>