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20\Отчет год\"/>
    </mc:Choice>
  </mc:AlternateContent>
  <bookViews>
    <workbookView xWindow="0" yWindow="0" windowWidth="19200" windowHeight="12180"/>
  </bookViews>
  <sheets>
    <sheet name="Центральная3" sheetId="1" r:id="rId1"/>
    <sheet name="Центральная 3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2" l="1"/>
  <c r="F29" i="1" l="1"/>
  <c r="H29" i="1"/>
  <c r="K29" i="1"/>
  <c r="F30" i="1"/>
  <c r="H30" i="1" s="1"/>
  <c r="H34" i="1" s="1"/>
  <c r="K30" i="1"/>
  <c r="F31" i="1"/>
  <c r="H31" i="1"/>
  <c r="K31" i="1"/>
  <c r="F32" i="1"/>
  <c r="H32" i="1" s="1"/>
  <c r="K32" i="1"/>
  <c r="E33" i="1"/>
  <c r="F33" i="1"/>
  <c r="G33" i="1"/>
  <c r="H33" i="1"/>
  <c r="L33" i="1"/>
  <c r="D34" i="1"/>
  <c r="E34" i="1"/>
  <c r="F34" i="1"/>
  <c r="G34" i="1"/>
  <c r="F37" i="1"/>
  <c r="G37" i="1"/>
  <c r="G47" i="1" s="1"/>
  <c r="G56" i="1" s="1"/>
  <c r="H37" i="1"/>
  <c r="J37" i="1"/>
  <c r="K37" i="1"/>
  <c r="F38" i="1"/>
  <c r="H38" i="1" s="1"/>
  <c r="F39" i="1"/>
  <c r="H39" i="1" s="1"/>
  <c r="F40" i="1"/>
  <c r="H40" i="1" s="1"/>
  <c r="F41" i="1"/>
  <c r="H41" i="1" s="1"/>
  <c r="J41" i="1"/>
  <c r="K41" i="1"/>
  <c r="F42" i="1"/>
  <c r="H42" i="1" s="1"/>
  <c r="F43" i="1"/>
  <c r="H43" i="1" s="1"/>
  <c r="J43" i="1"/>
  <c r="K43" i="1"/>
  <c r="E44" i="1"/>
  <c r="H44" i="1" s="1"/>
  <c r="F44" i="1"/>
  <c r="G44" i="1"/>
  <c r="F45" i="1"/>
  <c r="H45" i="1" s="1"/>
  <c r="F46" i="1"/>
  <c r="H46" i="1" s="1"/>
  <c r="D47" i="1"/>
  <c r="F47" i="1"/>
  <c r="H55" i="1"/>
  <c r="H47" i="1" l="1"/>
  <c r="H50" i="1" s="1"/>
  <c r="E47" i="1"/>
  <c r="E56" i="1" s="1"/>
</calcChain>
</file>

<file path=xl/sharedStrings.xml><?xml version="1.0" encoding="utf-8"?>
<sst xmlns="http://schemas.openxmlformats.org/spreadsheetml/2006/main" count="76" uniqueCount="69">
  <si>
    <t>ИТОГО ЖКУ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</si>
  <si>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</si>
  <si>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Надеемся на дальнейшее сотрудничество. Администрация ООО "УЮТ-СЕРВИС"</t>
  </si>
  <si>
    <t>Общая задолженность по дому  на 01.01.2021г.</t>
  </si>
  <si>
    <t>ООО "ГМК", ООО "Икс-Трим", АО "Эр-телеком холдинг", ООО "СкайНэт"</t>
  </si>
  <si>
    <t xml:space="preserve">Поступило за размещение интернет оборудования 21915,00 руб. </t>
  </si>
  <si>
    <t>Размещение Интернет оборудования</t>
  </si>
  <si>
    <t>Прочие поступления</t>
  </si>
  <si>
    <t>Итого</t>
  </si>
  <si>
    <t xml:space="preserve"> ООО"Энерго-Сервис"</t>
  </si>
  <si>
    <t>т/о узлов учета теп/энергии</t>
  </si>
  <si>
    <t>услуги расчетно-кассовой службы</t>
  </si>
  <si>
    <t>ООО "ПСК"</t>
  </si>
  <si>
    <t>электр под и лифт</t>
  </si>
  <si>
    <t>Повышающий коэффициент</t>
  </si>
  <si>
    <t>ОАО "Леноблгаз"</t>
  </si>
  <si>
    <t>т/о внутридомового газ/ оборудования</t>
  </si>
  <si>
    <t>АО "Управляющая компания по обращению с отходами в ЛО"</t>
  </si>
  <si>
    <t>Вывоз ТБО и  КГО</t>
  </si>
  <si>
    <t>ООО "СЗЛК", ООО ИЦ "Ликон"</t>
  </si>
  <si>
    <t>Лифт</t>
  </si>
  <si>
    <t>Капитальный ремонт</t>
  </si>
  <si>
    <t>Текущий ремонт</t>
  </si>
  <si>
    <t>ООО "Уют-Сервис", договор управления № Н/2011-93 от 01.01.2011г.</t>
  </si>
  <si>
    <t>Упр. и сод.общего им-ва</t>
  </si>
  <si>
    <t>Наименование подрядчика</t>
  </si>
  <si>
    <t>Задолженность населения на 01.01.2021г. (руб.)</t>
  </si>
  <si>
    <t>Перечислено поставщику услуг в 2020г. (руб.)</t>
  </si>
  <si>
    <t>Поступило в счет оплаты в 2020г. (руб.)</t>
  </si>
  <si>
    <t>Начислено населению за 2020г. (руб.)</t>
  </si>
  <si>
    <t>Задолженность населения на 01.01.2020г.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</si>
  <si>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</si>
  <si>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</si>
  <si>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</si>
  <si>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</si>
  <si>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</si>
  <si>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</si>
  <si>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 "ТСК",  ООО "Сертоловские Коммунальные Системы"</t>
  </si>
  <si>
    <t>Отопление</t>
  </si>
  <si>
    <t>Коммунальные услуги</t>
  </si>
  <si>
    <t>Наименование поставщика</t>
  </si>
  <si>
    <t>имущества жилого дома № 3  по ул. Центральная с 01.01.2020г. по 31.12.2020г.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</si>
  <si>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</si>
  <si>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</si>
  <si>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</si>
  <si>
    <t>Ремонт бетонных ступенек - 32.46 т.р.</t>
  </si>
  <si>
    <t>Замена кровли на козырьке балкона 10 этажа - 126.58 т.р.</t>
  </si>
  <si>
    <t>Герметизация швов - 126.10 т.р.</t>
  </si>
  <si>
    <t>Расходный материал - 0.79 т.р.</t>
  </si>
  <si>
    <t>Аварийное обслуживание - 2.00 т.р.</t>
  </si>
  <si>
    <t>Производство работ по неисправности в системе освещения общедомовых помещений - 2.56 т.р.</t>
  </si>
  <si>
    <t>замена замков в помещениях общего пользования - 0.92 т.р.</t>
  </si>
  <si>
    <t>Замена разбитых стекол окон, дверей, ремонт поручней, стен в подъезде,</t>
  </si>
  <si>
    <t>Ремонт систем ГВС, ХВС, ЦО - 3.94 т.р.</t>
  </si>
  <si>
    <t>Восстановление водоотводящих устройств (работы на чердаке, в подвале) - 3.40т.р.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</si>
  <si>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  <charset val="204"/>
      </rPr>
      <t xml:space="preserve"> 298.75</t>
    </r>
    <r>
      <rPr>
        <b/>
        <sz val="11"/>
        <color indexed="8"/>
        <rFont val="Calibri"/>
        <family val="2"/>
        <charset val="204"/>
      </rPr>
      <t xml:space="preserve"> </t>
    </r>
    <r>
      <rPr>
        <sz val="10"/>
        <rFont val="Arial Cyr"/>
        <charset val="204"/>
      </rPr>
      <t>тыс.рублей, в том числе:</t>
    </r>
  </si>
  <si>
    <t>1.</t>
  </si>
  <si>
    <t>Переходящий остаток,                     тыс.руб.</t>
  </si>
  <si>
    <t>Задолженность населения на 01.01.2021г.,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</si>
  <si>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</si>
  <si>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</si>
  <si>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</si>
  <si>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</si>
  <si>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</si>
  <si>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01.01.2020г., тыс.руб.</t>
  </si>
  <si>
    <t>№                             п/п</t>
  </si>
  <si>
    <t>№ 3 по ул. Центральная с 01.01.2020г. по 31.12.2020г.</t>
  </si>
  <si>
    <t>по выполнению плана текущего ремонта жилого дома</t>
  </si>
  <si>
    <t>ОТЧЕТ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</si>
</sst>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0" fillId="0" borderId="0" xfId="0" applyFill="1"/>
    <xf numFmtId="0" fontId="3" fillId="0" borderId="0" xfId="0" applyFont="1" applyFill="1"/>
    <xf numFmtId="4" fontId="3" fillId="0" borderId="0" xfId="0" applyNumberFormat="1" applyFont="1" applyFill="1"/>
    <xf numFmtId="4" fontId="4" fillId="0" borderId="0" xfId="0" applyNumberFormat="1" applyFont="1" applyFill="1"/>
    <xf numFmtId="0" fontId="4" fillId="0" borderId="0" xfId="0" applyFont="1" applyFill="1"/>
    <xf numFmtId="0" fontId="5" fillId="0" borderId="0" xfId="0" applyFont="1" applyFill="1"/>
    <xf numFmtId="4" fontId="6" fillId="0" borderId="0" xfId="0" applyNumberFormat="1" applyFont="1" applyFill="1"/>
    <xf numFmtId="0" fontId="7" fillId="0" borderId="0" xfId="0" applyFont="1" applyFill="1"/>
    <xf numFmtId="0" fontId="3" fillId="0" borderId="1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wrapText="1"/>
    </xf>
    <xf numFmtId="0" fontId="2" fillId="0" borderId="0" xfId="0" applyFont="1" applyFill="1"/>
    <xf numFmtId="0" fontId="8" fillId="0" borderId="4" xfId="0" applyFont="1" applyFill="1" applyBorder="1" applyAlignment="1">
      <alignment horizontal="center" vertical="top" wrapText="1"/>
    </xf>
    <xf numFmtId="4" fontId="8" fillId="0" borderId="4" xfId="0" applyNumberFormat="1" applyFont="1" applyFill="1" applyBorder="1" applyAlignment="1">
      <alignment vertical="top" wrapText="1"/>
    </xf>
    <xf numFmtId="0" fontId="8" fillId="0" borderId="5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4" fontId="9" fillId="0" borderId="6" xfId="0" applyNumberFormat="1" applyFont="1" applyFill="1" applyBorder="1" applyAlignment="1">
      <alignment vertical="top" wrapText="1"/>
    </xf>
    <xf numFmtId="4" fontId="3" fillId="0" borderId="4" xfId="0" applyNumberFormat="1" applyFont="1" applyFill="1" applyBorder="1" applyAlignment="1">
      <alignment vertical="top" wrapText="1"/>
    </xf>
    <xf numFmtId="4" fontId="3" fillId="0" borderId="4" xfId="0" applyNumberFormat="1" applyFont="1" applyFill="1" applyBorder="1" applyAlignment="1">
      <alignment horizontal="right" vertical="top" wrapText="1"/>
    </xf>
    <xf numFmtId="0" fontId="10" fillId="0" borderId="4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top" wrapText="1"/>
    </xf>
    <xf numFmtId="4" fontId="9" fillId="0" borderId="4" xfId="0" applyNumberFormat="1" applyFont="1" applyFill="1" applyBorder="1" applyAlignment="1">
      <alignment vertical="top" wrapText="1"/>
    </xf>
    <xf numFmtId="4" fontId="5" fillId="0" borderId="4" xfId="0" applyNumberFormat="1" applyFont="1" applyFill="1" applyBorder="1" applyAlignment="1">
      <alignment horizontal="right" vertical="top" wrapText="1"/>
    </xf>
    <xf numFmtId="4" fontId="0" fillId="0" borderId="0" xfId="0" applyNumberFormat="1" applyFill="1"/>
    <xf numFmtId="4" fontId="3" fillId="0" borderId="6" xfId="0" applyNumberFormat="1" applyFont="1" applyFill="1" applyBorder="1" applyAlignment="1">
      <alignment horizontal="right" vertical="top" wrapText="1"/>
    </xf>
    <xf numFmtId="0" fontId="11" fillId="0" borderId="8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13" fillId="0" borderId="6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top" wrapText="1"/>
    </xf>
    <xf numFmtId="0" fontId="14" fillId="0" borderId="8" xfId="0" applyFont="1" applyFill="1" applyBorder="1" applyAlignment="1">
      <alignment horizontal="center" vertical="top" wrapText="1"/>
    </xf>
    <xf numFmtId="2" fontId="0" fillId="0" borderId="0" xfId="0" applyNumberFormat="1" applyFill="1"/>
    <xf numFmtId="0" fontId="17" fillId="0" borderId="0" xfId="0" applyFont="1" applyFill="1" applyBorder="1"/>
    <xf numFmtId="0" fontId="8" fillId="0" borderId="0" xfId="0" applyFont="1" applyFill="1" applyAlignment="1">
      <alignment horizontal="center"/>
    </xf>
    <xf numFmtId="0" fontId="17" fillId="0" borderId="6" xfId="0" applyFont="1" applyFill="1" applyBorder="1"/>
    <xf numFmtId="0" fontId="17" fillId="0" borderId="9" xfId="0" applyFont="1" applyFill="1" applyBorder="1"/>
    <xf numFmtId="0" fontId="8" fillId="0" borderId="9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17" fillId="0" borderId="0" xfId="0" applyFont="1" applyFill="1"/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top" wrapText="1"/>
    </xf>
    <xf numFmtId="0" fontId="1" fillId="0" borderId="0" xfId="1"/>
    <xf numFmtId="0" fontId="1" fillId="0" borderId="0" xfId="1" applyBorder="1"/>
    <xf numFmtId="0" fontId="1" fillId="0" borderId="0" xfId="1" applyFont="1" applyFill="1"/>
    <xf numFmtId="0" fontId="19" fillId="0" borderId="0" xfId="1" applyFont="1"/>
    <xf numFmtId="0" fontId="19" fillId="0" borderId="0" xfId="1" applyFont="1" applyFill="1"/>
    <xf numFmtId="0" fontId="19" fillId="0" borderId="0" xfId="1" applyFont="1" applyFill="1" applyBorder="1"/>
    <xf numFmtId="2" fontId="18" fillId="0" borderId="1" xfId="1" applyNumberFormat="1" applyFont="1" applyFill="1" applyBorder="1" applyAlignment="1">
      <alignment horizontal="center" vertical="center"/>
    </xf>
    <xf numFmtId="2" fontId="18" fillId="2" borderId="1" xfId="1" applyNumberFormat="1" applyFont="1" applyFill="1" applyBorder="1" applyAlignment="1">
      <alignment horizontal="center" vertical="center"/>
    </xf>
    <xf numFmtId="2" fontId="18" fillId="3" borderId="1" xfId="1" applyNumberFormat="1" applyFont="1" applyFill="1" applyBorder="1" applyAlignment="1">
      <alignment horizontal="center" vertical="center"/>
    </xf>
    <xf numFmtId="2" fontId="18" fillId="4" borderId="1" xfId="1" applyNumberFormat="1" applyFont="1" applyFill="1" applyBorder="1" applyAlignment="1">
      <alignment horizontal="center" vertical="center"/>
    </xf>
    <xf numFmtId="0" fontId="18" fillId="0" borderId="1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0" xfId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topLeftCell="C29" zoomScaleNormal="100" workbookViewId="0">
      <selection activeCell="G44" sqref="G44"/>
    </sheetView>
  </sheetViews>
  <sheetFormatPr defaultRowHeight="12.75" x14ac:dyDescent="0.2"/>
  <cols>
    <col min="1" max="1" width="3.42578125" style="1" hidden="1" customWidth="1"/>
    <col min="2" max="2" width="9.140625" style="1" hidden="1" customWidth="1"/>
    <col min="3" max="3" width="27.42578125" style="2" customWidth="1"/>
    <col min="4" max="4" width="13.28515625" style="2" customWidth="1"/>
    <col min="5" max="5" width="11.85546875" style="2" customWidth="1"/>
    <col min="6" max="6" width="13.28515625" style="2" customWidth="1"/>
    <col min="7" max="7" width="11.85546875" style="2" customWidth="1"/>
    <col min="8" max="8" width="12.7109375" style="2" customWidth="1"/>
    <col min="9" max="9" width="25.28515625" style="2" customWidth="1"/>
    <col min="10" max="10" width="12.28515625" style="1" hidden="1" customWidth="1"/>
    <col min="11" max="11" width="9.5703125" style="1" hidden="1" customWidth="1"/>
    <col min="12" max="12" width="0" style="1" hidden="1" customWidth="1"/>
    <col min="13" max="16384" width="9.140625" style="1"/>
  </cols>
  <sheetData>
    <row r="1" spans="3:9" ht="12.75" hidden="1" customHeight="1" x14ac:dyDescent="0.2">
      <c r="C1" s="37"/>
      <c r="D1" s="37"/>
      <c r="E1" s="37"/>
      <c r="F1" s="37"/>
      <c r="G1" s="37"/>
      <c r="H1" s="37"/>
      <c r="I1" s="37"/>
    </row>
    <row r="2" spans="3:9" ht="13.5" hidden="1" customHeight="1" thickBot="1" x14ac:dyDescent="0.25">
      <c r="C2" s="37"/>
      <c r="D2" s="37"/>
      <c r="E2" s="37" t="s">
        <v>44</v>
      </c>
      <c r="F2" s="37"/>
      <c r="G2" s="37"/>
      <c r="H2" s="37"/>
      <c r="I2" s="37"/>
    </row>
    <row r="3" spans="3:9" ht="13.5" hidden="1" customHeight="1" thickBot="1" x14ac:dyDescent="0.25">
      <c r="C3" s="36"/>
      <c r="D3" s="35"/>
      <c r="E3" s="34"/>
      <c r="F3" s="34"/>
      <c r="G3" s="34"/>
      <c r="H3" s="34"/>
      <c r="I3" s="33"/>
    </row>
    <row r="4" spans="3:9" ht="12.75" hidden="1" customHeight="1" x14ac:dyDescent="0.2">
      <c r="C4" s="32"/>
      <c r="D4" s="32"/>
      <c r="E4" s="31"/>
      <c r="F4" s="31"/>
      <c r="G4" s="31"/>
      <c r="H4" s="31"/>
      <c r="I4" s="31"/>
    </row>
    <row r="5" spans="3:9" ht="12.75" customHeight="1" x14ac:dyDescent="0.2">
      <c r="C5" s="32"/>
      <c r="D5" s="32"/>
      <c r="E5" s="31"/>
      <c r="F5" s="31"/>
      <c r="G5" s="31"/>
      <c r="H5" s="31"/>
      <c r="I5" s="31"/>
    </row>
    <row r="6" spans="3:9" ht="12.75" customHeight="1" x14ac:dyDescent="0.2">
      <c r="C6" s="32"/>
      <c r="D6" s="32"/>
      <c r="E6" s="31"/>
      <c r="F6" s="31"/>
      <c r="G6" s="31"/>
      <c r="H6" s="31"/>
      <c r="I6" s="31"/>
    </row>
    <row r="7" spans="3:9" ht="12.75" customHeight="1" x14ac:dyDescent="0.2">
      <c r="C7" s="32"/>
      <c r="D7" s="32"/>
      <c r="E7" s="31"/>
      <c r="F7" s="31"/>
      <c r="G7" s="31"/>
      <c r="H7" s="31"/>
      <c r="I7" s="31"/>
    </row>
    <row r="8" spans="3:9" ht="12.75" customHeight="1" x14ac:dyDescent="0.2">
      <c r="C8" s="32"/>
      <c r="D8" s="32"/>
      <c r="E8" s="31"/>
      <c r="F8" s="31"/>
      <c r="G8" s="31"/>
      <c r="H8" s="31"/>
      <c r="I8" s="31"/>
    </row>
    <row r="9" spans="3:9" ht="12.75" customHeight="1" x14ac:dyDescent="0.2">
      <c r="C9" s="32"/>
      <c r="D9" s="32"/>
      <c r="E9" s="31"/>
      <c r="F9" s="31"/>
      <c r="G9" s="31"/>
      <c r="H9" s="31"/>
      <c r="I9" s="31"/>
    </row>
    <row r="10" spans="3:9" ht="12.75" customHeight="1" x14ac:dyDescent="0.2">
      <c r="C10" s="32"/>
      <c r="D10" s="32"/>
      <c r="E10" s="31"/>
      <c r="F10" s="31"/>
      <c r="G10" s="31"/>
      <c r="H10" s="31"/>
      <c r="I10" s="31"/>
    </row>
    <row r="11" spans="3:9" ht="12.75" customHeight="1" x14ac:dyDescent="0.2">
      <c r="C11" s="32"/>
      <c r="D11" s="32"/>
      <c r="E11" s="31"/>
      <c r="F11" s="31"/>
      <c r="G11" s="31"/>
      <c r="H11" s="31"/>
      <c r="I11" s="31"/>
    </row>
    <row r="12" spans="3:9" ht="12.75" customHeight="1" x14ac:dyDescent="0.2">
      <c r="C12" s="32"/>
      <c r="D12" s="32"/>
      <c r="E12" s="31"/>
      <c r="F12" s="31"/>
      <c r="G12" s="31"/>
      <c r="H12" s="31"/>
      <c r="I12" s="31"/>
    </row>
    <row r="13" spans="3:9" ht="12.75" customHeight="1" x14ac:dyDescent="0.2">
      <c r="C13" s="32"/>
      <c r="D13" s="32"/>
      <c r="E13" s="31"/>
      <c r="F13" s="31"/>
      <c r="G13" s="31"/>
      <c r="H13" s="31"/>
      <c r="I13" s="31"/>
    </row>
    <row r="14" spans="3:9" ht="12.75" customHeight="1" x14ac:dyDescent="0.2">
      <c r="C14" s="32"/>
      <c r="D14" s="32"/>
      <c r="E14" s="31"/>
      <c r="F14" s="31"/>
      <c r="G14" s="31"/>
      <c r="H14" s="31"/>
      <c r="I14" s="31"/>
    </row>
    <row r="15" spans="3:9" ht="12.75" customHeight="1" x14ac:dyDescent="0.2">
      <c r="C15" s="32"/>
      <c r="D15" s="32"/>
      <c r="E15" s="31"/>
      <c r="F15" s="31"/>
      <c r="G15" s="31"/>
      <c r="H15" s="31"/>
      <c r="I15" s="31"/>
    </row>
    <row r="16" spans="3:9" ht="12.75" customHeight="1" x14ac:dyDescent="0.2">
      <c r="C16" s="32"/>
      <c r="D16" s="32"/>
      <c r="E16" s="31"/>
      <c r="F16" s="31"/>
      <c r="G16" s="31"/>
      <c r="H16" s="31"/>
      <c r="I16" s="31"/>
    </row>
    <row r="17" spans="3:11" ht="12.75" customHeight="1" x14ac:dyDescent="0.2">
      <c r="C17" s="32"/>
      <c r="D17" s="32"/>
      <c r="E17" s="31"/>
      <c r="F17" s="31"/>
      <c r="G17" s="31"/>
      <c r="H17" s="31"/>
      <c r="I17" s="31"/>
    </row>
    <row r="18" spans="3:11" ht="12.75" customHeight="1" x14ac:dyDescent="0.2">
      <c r="C18" s="32"/>
      <c r="D18" s="32"/>
      <c r="E18" s="31"/>
      <c r="F18" s="31"/>
      <c r="G18" s="31"/>
      <c r="H18" s="31"/>
      <c r="I18" s="31"/>
    </row>
    <row r="19" spans="3:11" ht="12.75" customHeight="1" x14ac:dyDescent="0.2">
      <c r="C19" s="32"/>
      <c r="D19" s="32"/>
      <c r="E19" s="31"/>
      <c r="F19" s="31"/>
      <c r="G19" s="31"/>
      <c r="H19" s="31"/>
      <c r="I19" s="31"/>
    </row>
    <row r="20" spans="3:11" ht="12.75" customHeight="1" x14ac:dyDescent="0.2">
      <c r="C20" s="32"/>
      <c r="D20" s="32"/>
      <c r="E20" s="31"/>
      <c r="F20" s="31"/>
      <c r="G20" s="31"/>
      <c r="H20" s="31"/>
      <c r="I20" s="31"/>
    </row>
    <row r="21" spans="3:11" ht="12.75" customHeight="1" x14ac:dyDescent="0.2">
      <c r="C21" s="32"/>
      <c r="D21" s="32"/>
      <c r="E21" s="31"/>
      <c r="F21" s="31"/>
      <c r="G21" s="31"/>
      <c r="H21" s="31"/>
      <c r="I21" s="31"/>
    </row>
    <row r="22" spans="3:11" ht="12.75" customHeight="1" x14ac:dyDescent="0.2">
      <c r="C22" s="32"/>
      <c r="D22" s="32"/>
      <c r="E22" s="31"/>
      <c r="F22" s="31"/>
      <c r="G22" s="31"/>
      <c r="H22" s="31"/>
      <c r="I22" s="31"/>
    </row>
    <row r="23" spans="3:11" ht="14.25" x14ac:dyDescent="0.2">
      <c r="C23" s="46" t="s">
        <v>43</v>
      </c>
      <c r="D23" s="46"/>
      <c r="E23" s="46"/>
      <c r="F23" s="46"/>
      <c r="G23" s="46"/>
      <c r="H23" s="46"/>
      <c r="I23" s="46"/>
    </row>
    <row r="24" spans="3:11" x14ac:dyDescent="0.2">
      <c r="C24" s="47" t="s">
        <v>42</v>
      </c>
      <c r="D24" s="47"/>
      <c r="E24" s="47"/>
      <c r="F24" s="47"/>
      <c r="G24" s="47"/>
      <c r="H24" s="47"/>
      <c r="I24" s="47"/>
    </row>
    <row r="25" spans="3:11" x14ac:dyDescent="0.2">
      <c r="C25" s="47" t="s">
        <v>41</v>
      </c>
      <c r="D25" s="47"/>
      <c r="E25" s="47"/>
      <c r="F25" s="47"/>
      <c r="G25" s="47"/>
      <c r="H25" s="47"/>
      <c r="I25" s="47"/>
    </row>
    <row r="26" spans="3:11" ht="6" customHeight="1" thickBot="1" x14ac:dyDescent="0.25">
      <c r="C26" s="48"/>
      <c r="D26" s="48"/>
      <c r="E26" s="48"/>
      <c r="F26" s="48"/>
      <c r="G26" s="48"/>
      <c r="H26" s="48"/>
      <c r="I26" s="48"/>
    </row>
    <row r="27" spans="3:11" ht="57.75" customHeight="1" thickBot="1" x14ac:dyDescent="0.25">
      <c r="C27" s="25" t="s">
        <v>31</v>
      </c>
      <c r="D27" s="28" t="s">
        <v>30</v>
      </c>
      <c r="E27" s="27" t="s">
        <v>29</v>
      </c>
      <c r="F27" s="27" t="s">
        <v>28</v>
      </c>
      <c r="G27" s="27" t="s">
        <v>27</v>
      </c>
      <c r="H27" s="27" t="s">
        <v>26</v>
      </c>
      <c r="I27" s="28" t="s">
        <v>40</v>
      </c>
    </row>
    <row r="28" spans="3:11" ht="13.5" customHeight="1" thickBot="1" x14ac:dyDescent="0.25">
      <c r="C28" s="42" t="s">
        <v>39</v>
      </c>
      <c r="D28" s="43"/>
      <c r="E28" s="43"/>
      <c r="F28" s="43"/>
      <c r="G28" s="43"/>
      <c r="H28" s="43"/>
      <c r="I28" s="44"/>
    </row>
    <row r="29" spans="3:11" ht="13.5" customHeight="1" thickBot="1" x14ac:dyDescent="0.25">
      <c r="C29" s="14" t="s">
        <v>38</v>
      </c>
      <c r="D29" s="18">
        <v>114502.49999999991</v>
      </c>
      <c r="E29" s="21"/>
      <c r="F29" s="21">
        <f>4235.94+13044.71</f>
        <v>17280.649999999998</v>
      </c>
      <c r="G29" s="21"/>
      <c r="H29" s="21">
        <f>+D29+E29-F29</f>
        <v>97221.849999999919</v>
      </c>
      <c r="I29" s="39" t="s">
        <v>37</v>
      </c>
      <c r="K29" s="30">
        <f>349037.27+12084.21+34373.28+28008.63</f>
        <v>423503.39</v>
      </c>
    </row>
    <row r="30" spans="3:11" ht="13.5" customHeight="1" thickBot="1" x14ac:dyDescent="0.25">
      <c r="C30" s="14" t="s">
        <v>36</v>
      </c>
      <c r="D30" s="18">
        <v>163975.78000000009</v>
      </c>
      <c r="E30" s="17"/>
      <c r="F30" s="17">
        <f>490.26+1269.64+758.08+6017.25</f>
        <v>8535.23</v>
      </c>
      <c r="G30" s="21"/>
      <c r="H30" s="21">
        <f>+D30+E30-F30</f>
        <v>155440.55000000008</v>
      </c>
      <c r="I30" s="40"/>
      <c r="K30" s="30">
        <f>11038.39+36954.07+21462.73+249238.43-7459.16</f>
        <v>311234.46000000002</v>
      </c>
    </row>
    <row r="31" spans="3:11" ht="13.5" customHeight="1" thickBot="1" x14ac:dyDescent="0.25">
      <c r="C31" s="14" t="s">
        <v>35</v>
      </c>
      <c r="D31" s="18">
        <v>72153.339999999749</v>
      </c>
      <c r="E31" s="17"/>
      <c r="F31" s="17">
        <f>740.47+2890.2</f>
        <v>3630.67</v>
      </c>
      <c r="G31" s="21"/>
      <c r="H31" s="21">
        <f>+D31+E31-F31</f>
        <v>68522.669999999751</v>
      </c>
      <c r="I31" s="40"/>
      <c r="K31" s="30">
        <f>34620.66-1733.42+5584.02+120730.96</f>
        <v>159202.22000000003</v>
      </c>
    </row>
    <row r="32" spans="3:11" ht="13.5" customHeight="1" thickBot="1" x14ac:dyDescent="0.25">
      <c r="C32" s="14" t="s">
        <v>34</v>
      </c>
      <c r="D32" s="18">
        <v>50407.05</v>
      </c>
      <c r="E32" s="17"/>
      <c r="F32" s="17">
        <f>588.5+0.32+2238.54</f>
        <v>2827.36</v>
      </c>
      <c r="G32" s="21"/>
      <c r="H32" s="21">
        <f>+D32+E32-F32</f>
        <v>47579.69</v>
      </c>
      <c r="I32" s="40"/>
      <c r="K32" s="1">
        <f>12174.72-608.62+44508.53+5622.99+36814.73-1954.67+1383.46</f>
        <v>97941.140000000014</v>
      </c>
    </row>
    <row r="33" spans="3:12" ht="13.5" customHeight="1" thickBot="1" x14ac:dyDescent="0.25">
      <c r="C33" s="14" t="s">
        <v>33</v>
      </c>
      <c r="D33" s="18">
        <v>18834.19000000001</v>
      </c>
      <c r="E33" s="17">
        <f>58268.97+156522.02+58758.61</f>
        <v>273549.59999999998</v>
      </c>
      <c r="F33" s="17">
        <f>149570.34+53780.2+0.01+1.29+53720.61+5406.13</f>
        <v>262478.58</v>
      </c>
      <c r="G33" s="21">
        <f>+E33</f>
        <v>273549.59999999998</v>
      </c>
      <c r="H33" s="21">
        <f>+D33+E33-F33</f>
        <v>29905.209999999963</v>
      </c>
      <c r="I33" s="41"/>
      <c r="L33" s="1">
        <f>185.7-561.4+3356.45-28.62+1343.33+3.5+5.8-10.31+6.01-1.42</f>
        <v>4299.04</v>
      </c>
    </row>
    <row r="34" spans="3:12" ht="13.5" customHeight="1" thickBot="1" x14ac:dyDescent="0.25">
      <c r="C34" s="14" t="s">
        <v>8</v>
      </c>
      <c r="D34" s="13">
        <f>SUM(D29:D33)</f>
        <v>419872.85999999975</v>
      </c>
      <c r="E34" s="13">
        <f>SUM(E29:E33)</f>
        <v>273549.59999999998</v>
      </c>
      <c r="F34" s="13">
        <f>SUM(F29:F33)</f>
        <v>294752.49</v>
      </c>
      <c r="G34" s="13">
        <f>SUM(G29:G33)</f>
        <v>273549.59999999998</v>
      </c>
      <c r="H34" s="13">
        <f>SUM(H29:H33)</f>
        <v>398669.96999999968</v>
      </c>
      <c r="I34" s="29"/>
    </row>
    <row r="35" spans="3:12" ht="13.5" customHeight="1" thickBot="1" x14ac:dyDescent="0.25">
      <c r="C35" s="45" t="s">
        <v>32</v>
      </c>
      <c r="D35" s="45"/>
      <c r="E35" s="45"/>
      <c r="F35" s="45"/>
      <c r="G35" s="45"/>
      <c r="H35" s="45"/>
      <c r="I35" s="45"/>
    </row>
    <row r="36" spans="3:12" ht="49.5" customHeight="1" thickBot="1" x14ac:dyDescent="0.25">
      <c r="C36" s="20" t="s">
        <v>31</v>
      </c>
      <c r="D36" s="28" t="s">
        <v>30</v>
      </c>
      <c r="E36" s="27" t="s">
        <v>29</v>
      </c>
      <c r="F36" s="27" t="s">
        <v>28</v>
      </c>
      <c r="G36" s="27" t="s">
        <v>27</v>
      </c>
      <c r="H36" s="27" t="s">
        <v>26</v>
      </c>
      <c r="I36" s="26" t="s">
        <v>25</v>
      </c>
    </row>
    <row r="37" spans="3:12" ht="22.5" customHeight="1" thickBot="1" x14ac:dyDescent="0.25">
      <c r="C37" s="25" t="s">
        <v>24</v>
      </c>
      <c r="D37" s="24">
        <v>322126.45000000019</v>
      </c>
      <c r="E37" s="16">
        <v>1843971.12</v>
      </c>
      <c r="F37" s="16">
        <f>1795366.11+41416.4</f>
        <v>1836782.51</v>
      </c>
      <c r="G37" s="16">
        <f>+E37</f>
        <v>1843971.12</v>
      </c>
      <c r="H37" s="16">
        <f t="shared" ref="H37:H46" si="0">+D37+E37-F37</f>
        <v>329315.06000000029</v>
      </c>
      <c r="I37" s="49" t="s">
        <v>23</v>
      </c>
      <c r="J37" s="23">
        <f>152791.1-0.04+26.51+104.02+5.53+55.82-D37</f>
        <v>-169143.51000000018</v>
      </c>
      <c r="K37" s="23">
        <f>236136.07+1119.25+4334.71+240.92+2233.63+4.84+48.85-H37</f>
        <v>-85196.79000000027</v>
      </c>
    </row>
    <row r="38" spans="3:12" ht="14.25" customHeight="1" thickBot="1" x14ac:dyDescent="0.25">
      <c r="C38" s="14" t="s">
        <v>22</v>
      </c>
      <c r="D38" s="18">
        <v>66350.349999999919</v>
      </c>
      <c r="E38" s="21">
        <v>387978</v>
      </c>
      <c r="F38" s="21">
        <f>377585.6+8451.42</f>
        <v>386037.01999999996</v>
      </c>
      <c r="G38" s="16">
        <v>298745.90000000002</v>
      </c>
      <c r="H38" s="16">
        <f t="shared" si="0"/>
        <v>68291.329999999958</v>
      </c>
      <c r="I38" s="50"/>
      <c r="J38" s="23"/>
    </row>
    <row r="39" spans="3:12" ht="13.5" customHeight="1" thickBot="1" x14ac:dyDescent="0.25">
      <c r="C39" s="20" t="s">
        <v>21</v>
      </c>
      <c r="D39" s="22">
        <v>963.39000000006274</v>
      </c>
      <c r="E39" s="21"/>
      <c r="F39" s="21">
        <f>0.17+0.57</f>
        <v>0.74</v>
      </c>
      <c r="G39" s="16"/>
      <c r="H39" s="16">
        <f t="shared" si="0"/>
        <v>962.65000000006273</v>
      </c>
      <c r="I39" s="19"/>
    </row>
    <row r="40" spans="3:12" ht="12.75" customHeight="1" thickBot="1" x14ac:dyDescent="0.25">
      <c r="C40" s="14" t="s">
        <v>20</v>
      </c>
      <c r="D40" s="18">
        <v>38693.669999999984</v>
      </c>
      <c r="E40" s="21">
        <v>214477.2</v>
      </c>
      <c r="F40" s="21">
        <f>208865.58-1396.86</f>
        <v>207468.72</v>
      </c>
      <c r="G40" s="16">
        <v>115987.98</v>
      </c>
      <c r="H40" s="16">
        <f t="shared" si="0"/>
        <v>45702.149999999994</v>
      </c>
      <c r="I40" s="19" t="s">
        <v>19</v>
      </c>
    </row>
    <row r="41" spans="3:12" ht="27" customHeight="1" thickBot="1" x14ac:dyDescent="0.25">
      <c r="C41" s="14" t="s">
        <v>18</v>
      </c>
      <c r="D41" s="18">
        <v>32294.110000000102</v>
      </c>
      <c r="E41" s="21"/>
      <c r="F41" s="21">
        <f>4620.96+8511.74</f>
        <v>13132.7</v>
      </c>
      <c r="G41" s="16"/>
      <c r="H41" s="16">
        <f t="shared" si="0"/>
        <v>19161.410000000102</v>
      </c>
      <c r="I41" s="15" t="s">
        <v>17</v>
      </c>
      <c r="J41" s="1">
        <f>12305.36+20031.92-0.01</f>
        <v>32337.27</v>
      </c>
      <c r="K41" s="1">
        <f>11830.67+9773.64+29156.32</f>
        <v>50760.63</v>
      </c>
    </row>
    <row r="42" spans="3:12" ht="28.5" customHeight="1" thickBot="1" x14ac:dyDescent="0.25">
      <c r="C42" s="14" t="s">
        <v>16</v>
      </c>
      <c r="D42" s="18">
        <v>3186.1499999999924</v>
      </c>
      <c r="E42" s="17">
        <v>18308.52</v>
      </c>
      <c r="F42" s="17">
        <f>17826.75+411.12</f>
        <v>18237.87</v>
      </c>
      <c r="G42" s="16">
        <v>8244</v>
      </c>
      <c r="H42" s="16">
        <f t="shared" si="0"/>
        <v>3256.799999999992</v>
      </c>
      <c r="I42" s="15" t="s">
        <v>15</v>
      </c>
    </row>
    <row r="43" spans="3:12" ht="13.5" customHeight="1" thickBot="1" x14ac:dyDescent="0.25">
      <c r="C43" s="20" t="s">
        <v>14</v>
      </c>
      <c r="D43" s="18">
        <v>62590.47</v>
      </c>
      <c r="E43" s="17">
        <v>-721.26</v>
      </c>
      <c r="F43" s="17">
        <f>281.88+226.39+1367.86</f>
        <v>1876.1299999999999</v>
      </c>
      <c r="G43" s="16"/>
      <c r="H43" s="16">
        <f t="shared" si="0"/>
        <v>59993.08</v>
      </c>
      <c r="I43" s="15"/>
      <c r="J43" s="1">
        <f>5539.96+2682.12</f>
        <v>8222.08</v>
      </c>
      <c r="K43" s="1">
        <f>21095.16+42551.09</f>
        <v>63646.25</v>
      </c>
    </row>
    <row r="44" spans="3:12" ht="13.5" customHeight="1" thickBot="1" x14ac:dyDescent="0.25">
      <c r="C44" s="20" t="s">
        <v>13</v>
      </c>
      <c r="D44" s="18">
        <v>16556.350000000006</v>
      </c>
      <c r="E44" s="17">
        <f>52907.77+14004.42</f>
        <v>66912.19</v>
      </c>
      <c r="F44" s="17">
        <f>54366.49+52.45+13955.93+3046.83</f>
        <v>71421.7</v>
      </c>
      <c r="G44" s="16">
        <f>+E44</f>
        <v>66912.19</v>
      </c>
      <c r="H44" s="16">
        <f t="shared" si="0"/>
        <v>12046.840000000011</v>
      </c>
      <c r="I44" s="15" t="s">
        <v>12</v>
      </c>
    </row>
    <row r="45" spans="3:12" ht="13.5" customHeight="1" thickBot="1" x14ac:dyDescent="0.25">
      <c r="C45" s="20" t="s">
        <v>11</v>
      </c>
      <c r="D45" s="18">
        <v>22253.079999999987</v>
      </c>
      <c r="E45" s="17">
        <v>240.56</v>
      </c>
      <c r="F45" s="17">
        <f>1357.46+2188.9</f>
        <v>3546.36</v>
      </c>
      <c r="G45" s="16"/>
      <c r="H45" s="16">
        <f t="shared" si="0"/>
        <v>18947.279999999988</v>
      </c>
      <c r="I45" s="19"/>
    </row>
    <row r="46" spans="3:12" ht="13.5" customHeight="1" thickBot="1" x14ac:dyDescent="0.25">
      <c r="C46" s="14" t="s">
        <v>10</v>
      </c>
      <c r="D46" s="18">
        <v>5692.85</v>
      </c>
      <c r="E46" s="17">
        <v>54054</v>
      </c>
      <c r="F46" s="17">
        <f>52145.09+419.77</f>
        <v>52564.859999999993</v>
      </c>
      <c r="G46" s="16">
        <v>40743.120000000003</v>
      </c>
      <c r="H46" s="16">
        <f t="shared" si="0"/>
        <v>7181.9900000000052</v>
      </c>
      <c r="I46" s="15" t="s">
        <v>9</v>
      </c>
    </row>
    <row r="47" spans="3:12" s="11" customFormat="1" ht="13.5" customHeight="1" thickBot="1" x14ac:dyDescent="0.25">
      <c r="C47" s="14" t="s">
        <v>8</v>
      </c>
      <c r="D47" s="13">
        <f>SUM(D37:D46)</f>
        <v>570706.87000000011</v>
      </c>
      <c r="E47" s="13">
        <f>SUM(E37:E46)</f>
        <v>2585220.3300000005</v>
      </c>
      <c r="F47" s="13">
        <f>SUM(F37:F46)</f>
        <v>2591068.6100000003</v>
      </c>
      <c r="G47" s="13">
        <f>SUM(G37:G46)</f>
        <v>2374604.31</v>
      </c>
      <c r="H47" s="13">
        <f>SUM(H37:H46)</f>
        <v>564858.59000000032</v>
      </c>
      <c r="I47" s="12"/>
    </row>
    <row r="48" spans="3:12" ht="13.5" customHeight="1" thickBot="1" x14ac:dyDescent="0.25">
      <c r="C48" s="51" t="s">
        <v>7</v>
      </c>
      <c r="D48" s="51"/>
      <c r="E48" s="51"/>
      <c r="F48" s="51"/>
      <c r="G48" s="51"/>
      <c r="H48" s="51"/>
      <c r="I48" s="51"/>
    </row>
    <row r="49" spans="3:9" ht="39.75" customHeight="1" thickBot="1" x14ac:dyDescent="0.25">
      <c r="C49" s="10" t="s">
        <v>6</v>
      </c>
      <c r="D49" s="38" t="s">
        <v>5</v>
      </c>
      <c r="E49" s="38"/>
      <c r="F49" s="38"/>
      <c r="G49" s="38"/>
      <c r="H49" s="38"/>
      <c r="I49" s="9" t="s">
        <v>4</v>
      </c>
    </row>
    <row r="50" spans="3:9" ht="21" customHeight="1" x14ac:dyDescent="0.3">
      <c r="C50" s="8" t="s">
        <v>3</v>
      </c>
      <c r="D50" s="8"/>
      <c r="E50" s="8"/>
      <c r="F50" s="8"/>
      <c r="G50" s="8"/>
      <c r="H50" s="7">
        <f>+H34+H47</f>
        <v>963528.56</v>
      </c>
    </row>
    <row r="51" spans="3:9" ht="15" hidden="1" x14ac:dyDescent="0.25">
      <c r="C51" s="5" t="s">
        <v>2</v>
      </c>
      <c r="D51" s="5"/>
    </row>
    <row r="52" spans="3:9" ht="12.75" hidden="1" customHeight="1" x14ac:dyDescent="0.2">
      <c r="C52" s="6" t="s">
        <v>1</v>
      </c>
    </row>
    <row r="53" spans="3:9" x14ac:dyDescent="0.2">
      <c r="C53" s="1"/>
      <c r="D53" s="1"/>
      <c r="E53" s="1"/>
      <c r="F53" s="1"/>
      <c r="G53" s="1"/>
      <c r="H53" s="1"/>
    </row>
    <row r="54" spans="3:9" ht="15" customHeight="1" x14ac:dyDescent="0.25">
      <c r="C54" s="5"/>
      <c r="D54" s="4"/>
      <c r="E54" s="4"/>
      <c r="F54" s="4"/>
      <c r="G54" s="4"/>
      <c r="H54" s="4"/>
    </row>
    <row r="55" spans="3:9" hidden="1" x14ac:dyDescent="0.2">
      <c r="D55" s="3"/>
      <c r="H55" s="2">
        <f>47769.41+219792.41+26813.9+2171.54+44878.12+22694.15+43882.54+963.68+28919.7+20.49+9376.53+2.02+2076.6</f>
        <v>449361.09</v>
      </c>
    </row>
    <row r="56" spans="3:9" x14ac:dyDescent="0.2">
      <c r="C56" s="2" t="s">
        <v>0</v>
      </c>
      <c r="D56" s="3"/>
      <c r="E56" s="3">
        <f>+E47+E34+21915</f>
        <v>2880684.9300000006</v>
      </c>
      <c r="F56" s="3"/>
      <c r="G56" s="3">
        <f>+G47+G34</f>
        <v>2648153.91</v>
      </c>
      <c r="H56" s="3"/>
    </row>
  </sheetData>
  <mergeCells count="10">
    <mergeCell ref="D49:H49"/>
    <mergeCell ref="I29:I33"/>
    <mergeCell ref="C28:I28"/>
    <mergeCell ref="C35:I35"/>
    <mergeCell ref="C23:I23"/>
    <mergeCell ref="C24:I24"/>
    <mergeCell ref="C25:I25"/>
    <mergeCell ref="C26:I26"/>
    <mergeCell ref="I37:I38"/>
    <mergeCell ref="C48:I48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32"/>
  <sheetViews>
    <sheetView topLeftCell="A7" zoomScaleNormal="100" zoomScaleSheetLayoutView="120" workbookViewId="0">
      <selection activeCell="G32" sqref="G32"/>
    </sheetView>
  </sheetViews>
  <sheetFormatPr defaultRowHeight="15" x14ac:dyDescent="0.25"/>
  <cols>
    <col min="1" max="1" width="4.5703125" style="52" customWidth="1"/>
    <col min="2" max="2" width="12.42578125" style="52" customWidth="1"/>
    <col min="3" max="3" width="13.28515625" style="52" hidden="1" customWidth="1"/>
    <col min="4" max="4" width="12.140625" style="52" customWidth="1"/>
    <col min="5" max="5" width="13.5703125" style="52" customWidth="1"/>
    <col min="6" max="6" width="13.28515625" style="52" customWidth="1"/>
    <col min="7" max="7" width="14.28515625" style="52" customWidth="1"/>
    <col min="8" max="8" width="15.140625" style="52" customWidth="1"/>
    <col min="9" max="9" width="14.7109375" style="52" customWidth="1"/>
    <col min="10" max="16384" width="9.140625" style="52"/>
  </cols>
  <sheetData>
    <row r="13" spans="1:9" x14ac:dyDescent="0.25">
      <c r="A13" s="65" t="s">
        <v>68</v>
      </c>
      <c r="B13" s="65"/>
      <c r="C13" s="65"/>
      <c r="D13" s="65"/>
      <c r="E13" s="65"/>
      <c r="F13" s="65"/>
      <c r="G13" s="65"/>
      <c r="H13" s="65"/>
      <c r="I13" s="65"/>
    </row>
    <row r="14" spans="1:9" x14ac:dyDescent="0.25">
      <c r="A14" s="65" t="s">
        <v>67</v>
      </c>
      <c r="B14" s="65"/>
      <c r="C14" s="65"/>
      <c r="D14" s="65"/>
      <c r="E14" s="65"/>
      <c r="F14" s="65"/>
      <c r="G14" s="65"/>
      <c r="H14" s="65"/>
      <c r="I14" s="65"/>
    </row>
    <row r="15" spans="1:9" x14ac:dyDescent="0.25">
      <c r="A15" s="65" t="s">
        <v>66</v>
      </c>
      <c r="B15" s="65"/>
      <c r="C15" s="65"/>
      <c r="D15" s="65"/>
      <c r="E15" s="65"/>
      <c r="F15" s="65"/>
      <c r="G15" s="65"/>
      <c r="H15" s="65"/>
      <c r="I15" s="65"/>
    </row>
    <row r="16" spans="1:9" ht="60" x14ac:dyDescent="0.25">
      <c r="A16" s="63" t="s">
        <v>65</v>
      </c>
      <c r="B16" s="63" t="s">
        <v>64</v>
      </c>
      <c r="C16" s="63" t="s">
        <v>63</v>
      </c>
      <c r="D16" s="63" t="s">
        <v>62</v>
      </c>
      <c r="E16" s="63" t="s">
        <v>61</v>
      </c>
      <c r="F16" s="64" t="s">
        <v>60</v>
      </c>
      <c r="G16" s="64" t="s">
        <v>59</v>
      </c>
      <c r="H16" s="63" t="s">
        <v>58</v>
      </c>
      <c r="I16" s="63" t="s">
        <v>57</v>
      </c>
    </row>
    <row r="17" spans="1:9" x14ac:dyDescent="0.25">
      <c r="A17" s="62" t="s">
        <v>56</v>
      </c>
      <c r="B17" s="60">
        <v>-116.09011</v>
      </c>
      <c r="C17" s="61"/>
      <c r="D17" s="61">
        <v>387.97800000000001</v>
      </c>
      <c r="E17" s="60">
        <v>386.03701999999998</v>
      </c>
      <c r="F17" s="60">
        <v>21.914999999999999</v>
      </c>
      <c r="G17" s="59">
        <v>298.74590000000001</v>
      </c>
      <c r="H17" s="58">
        <v>68.291330000000002</v>
      </c>
      <c r="I17" s="58">
        <f>B17+D17+F17-G17</f>
        <v>-4.9430099999999584</v>
      </c>
    </row>
    <row r="19" spans="1:9" x14ac:dyDescent="0.25">
      <c r="A19" s="52" t="s">
        <v>55</v>
      </c>
    </row>
    <row r="20" spans="1:9" x14ac:dyDescent="0.25">
      <c r="A20" s="57" t="s">
        <v>54</v>
      </c>
      <c r="B20" s="55"/>
      <c r="C20" s="55"/>
      <c r="D20" s="55"/>
      <c r="E20" s="55"/>
      <c r="F20" s="55"/>
      <c r="G20" s="55"/>
    </row>
    <row r="21" spans="1:9" x14ac:dyDescent="0.25">
      <c r="A21" s="57" t="s">
        <v>53</v>
      </c>
      <c r="B21" s="55"/>
      <c r="C21" s="55"/>
      <c r="D21" s="55"/>
      <c r="E21" s="55"/>
      <c r="F21" s="55"/>
      <c r="G21" s="55"/>
    </row>
    <row r="22" spans="1:9" x14ac:dyDescent="0.25">
      <c r="A22" s="57" t="s">
        <v>52</v>
      </c>
      <c r="B22" s="55"/>
      <c r="C22" s="55"/>
      <c r="D22" s="55"/>
      <c r="E22" s="55"/>
      <c r="F22" s="55"/>
      <c r="G22" s="55"/>
    </row>
    <row r="23" spans="1:9" x14ac:dyDescent="0.25">
      <c r="A23" s="57" t="s">
        <v>51</v>
      </c>
      <c r="B23" s="55"/>
      <c r="C23" s="55"/>
      <c r="D23" s="55"/>
      <c r="E23" s="55"/>
      <c r="F23" s="55"/>
      <c r="G23" s="55"/>
    </row>
    <row r="24" spans="1:9" x14ac:dyDescent="0.25">
      <c r="A24" s="56" t="s">
        <v>50</v>
      </c>
      <c r="B24" s="55"/>
      <c r="C24" s="55"/>
      <c r="D24" s="55"/>
      <c r="E24" s="55"/>
      <c r="F24" s="55"/>
      <c r="G24" s="55"/>
    </row>
    <row r="25" spans="1:9" x14ac:dyDescent="0.25">
      <c r="A25" s="56" t="s">
        <v>49</v>
      </c>
      <c r="B25" s="55"/>
      <c r="C25" s="55"/>
      <c r="D25" s="55"/>
      <c r="E25" s="55"/>
      <c r="F25" s="55"/>
      <c r="G25" s="55"/>
    </row>
    <row r="26" spans="1:9" x14ac:dyDescent="0.25">
      <c r="A26" s="56" t="s">
        <v>48</v>
      </c>
      <c r="B26" s="55"/>
      <c r="C26" s="55"/>
      <c r="D26" s="55"/>
      <c r="E26" s="55"/>
      <c r="F26" s="55"/>
      <c r="G26" s="55"/>
    </row>
    <row r="27" spans="1:9" x14ac:dyDescent="0.25">
      <c r="A27" s="56" t="s">
        <v>47</v>
      </c>
      <c r="B27" s="55"/>
      <c r="C27" s="55"/>
      <c r="D27" s="55"/>
      <c r="E27" s="55"/>
      <c r="F27" s="55"/>
      <c r="G27" s="55"/>
    </row>
    <row r="28" spans="1:9" x14ac:dyDescent="0.25">
      <c r="A28" s="56" t="s">
        <v>46</v>
      </c>
      <c r="B28" s="55"/>
      <c r="C28" s="55"/>
      <c r="D28" s="55"/>
      <c r="E28" s="55"/>
      <c r="F28" s="55"/>
      <c r="G28" s="55"/>
    </row>
    <row r="29" spans="1:9" x14ac:dyDescent="0.25">
      <c r="A29" s="54" t="s">
        <v>45</v>
      </c>
    </row>
    <row r="30" spans="1:9" x14ac:dyDescent="0.25">
      <c r="A30" s="54"/>
    </row>
    <row r="31" spans="1:9" x14ac:dyDescent="0.25">
      <c r="A31" s="54"/>
    </row>
    <row r="32" spans="1:9" x14ac:dyDescent="0.25">
      <c r="G32" s="53"/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Центральная3</vt:lpstr>
      <vt:lpstr>Центральная 3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2021-03-24T07:57:03Z</dcterms:created>
  <dcterms:modified xsi:type="dcterms:W3CDTF">2021-03-24T08:58:46Z</dcterms:modified>
</cp:coreProperties>
</file>