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20\Отчет год\"/>
    </mc:Choice>
  </mc:AlternateContent>
  <bookViews>
    <workbookView xWindow="0" yWindow="0" windowWidth="19200" windowHeight="12180"/>
  </bookViews>
  <sheets>
    <sheet name="Центральная4 1" sheetId="1" r:id="rId1"/>
    <sheet name="Центральная 4 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H28" i="1" l="1"/>
  <c r="K28" i="1"/>
  <c r="F29" i="1"/>
  <c r="H29" i="1"/>
  <c r="K29" i="1"/>
  <c r="H30" i="1"/>
  <c r="K30" i="1"/>
  <c r="H31" i="1"/>
  <c r="K31" i="1"/>
  <c r="E32" i="1"/>
  <c r="H32" i="1" s="1"/>
  <c r="F32" i="1"/>
  <c r="G32" i="1"/>
  <c r="K32" i="1"/>
  <c r="D33" i="1"/>
  <c r="E33" i="1"/>
  <c r="F33" i="1"/>
  <c r="G33" i="1"/>
  <c r="F36" i="1"/>
  <c r="F46" i="1" s="1"/>
  <c r="G36" i="1"/>
  <c r="H36" i="1"/>
  <c r="J36" i="1"/>
  <c r="K36" i="1"/>
  <c r="F37" i="1"/>
  <c r="H37" i="1"/>
  <c r="J37" i="1"/>
  <c r="H38" i="1"/>
  <c r="F39" i="1"/>
  <c r="H39" i="1"/>
  <c r="J39" i="1"/>
  <c r="F40" i="1"/>
  <c r="H40" i="1" s="1"/>
  <c r="J40" i="1"/>
  <c r="K40" i="1"/>
  <c r="F41" i="1"/>
  <c r="H41" i="1" s="1"/>
  <c r="J41" i="1"/>
  <c r="F42" i="1"/>
  <c r="G42" i="1"/>
  <c r="H42" i="1"/>
  <c r="J42" i="1"/>
  <c r="H43" i="1"/>
  <c r="J43" i="1"/>
  <c r="K43" i="1"/>
  <c r="E44" i="1"/>
  <c r="H44" i="1" s="1"/>
  <c r="F44" i="1"/>
  <c r="G44" i="1"/>
  <c r="F45" i="1"/>
  <c r="H45" i="1" s="1"/>
  <c r="J45" i="1"/>
  <c r="D46" i="1"/>
  <c r="E46" i="1"/>
  <c r="G46" i="1"/>
  <c r="G56" i="1" s="1"/>
  <c r="H55" i="1"/>
  <c r="E56" i="1"/>
  <c r="H46" i="1" l="1"/>
  <c r="H33" i="1"/>
  <c r="H50" i="1" l="1"/>
</calcChain>
</file>

<file path=xl/sharedStrings.xml><?xml version="1.0" encoding="utf-8"?>
<sst xmlns="http://schemas.openxmlformats.org/spreadsheetml/2006/main" count="82" uniqueCount="75">
  <si>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</si>
  <si>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</si>
  <si>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</si>
  <si>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01.01.2021г.</t>
  </si>
  <si>
    <t>ООО "Русслифт"</t>
  </si>
  <si>
    <t xml:space="preserve">Поступило за реализацию демонтированного лифтового оборудования от ООО "Русслифт" 75000,00 руб. </t>
  </si>
  <si>
    <t>реализация демонтированного лифтового оборудования</t>
  </si>
  <si>
    <t>ООО "ГМК", ООО "Икс-Трим", АО "Эр-телеком холдинг", ООО "СкайНэт"</t>
  </si>
  <si>
    <t xml:space="preserve">Поступило за размещение интернет оборудования 21915,00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</si>
  <si>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</si>
  <si>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</si>
  <si>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</si>
  <si>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</si>
  <si>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</si>
  <si>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</si>
  <si>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 и лифт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</si>
  <si>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</si>
  <si>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</si>
  <si>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</si>
  <si>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</si>
  <si>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АО "Управляющая компания по обращению с отходами в ЛО"</t>
  </si>
  <si>
    <t>Вывоз ТБО и  КГО</t>
  </si>
  <si>
    <t>ООО "СЗЛК", ООО ИЦ "Ликон"</t>
  </si>
  <si>
    <t>Лифт</t>
  </si>
  <si>
    <t>Капитальный ремонт</t>
  </si>
  <si>
    <t>Текущий ремонт</t>
  </si>
  <si>
    <t>ООО "Уют-Сервис", договор управления № Н/2008-12 от 01.05.2008г.</t>
  </si>
  <si>
    <t>Упр. и сод.общего им-ва</t>
  </si>
  <si>
    <t>Наименование подрядчика</t>
  </si>
  <si>
    <t>Задолженность населения на 01.01.2021г. (руб.)</t>
  </si>
  <si>
    <t>Перечислено поставщику услуг в 2020г. (руб.)</t>
  </si>
  <si>
    <t>Поступило в счет оплаты в 2020г. (руб.)</t>
  </si>
  <si>
    <t>Начислено населению за 2020г. (руб.)</t>
  </si>
  <si>
    <t>Задолженность населения на 01.01.2020г.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</si>
  <si>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</si>
  <si>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</si>
  <si>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</si>
  <si>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</si>
  <si>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</si>
  <si>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</si>
  <si>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ООО"Научно-технический центр "Энергия",  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</si>
  <si>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</si>
  <si>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</si>
  <si>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</si>
  <si>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4/1  по ул. Центральная с 01.01.2020г. по 31.12.2020г.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</si>
  <si>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</si>
  <si>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</si>
  <si>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</si>
  <si>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Установка табличек в кабине лифта - 1.72 т.р.</t>
  </si>
  <si>
    <t>Замена мягкой кровли на лифтовых шахтах - 250.87 т.р.</t>
  </si>
  <si>
    <t>Работы по замене радиаторов подъездного отопления(в 3-х подъездах) - 364.95 т.р.</t>
  </si>
  <si>
    <t>Работы по подводке ХВС, ГВС в подъезд - 40.39 т.р.</t>
  </si>
  <si>
    <t>Расходный материал - 1.20 т.р.</t>
  </si>
  <si>
    <t>Аварийное обслуживание - 9.88 т.р.</t>
  </si>
  <si>
    <t>подвальных помещениях, замена канализационных труб - 0.51 т.р.</t>
  </si>
  <si>
    <t>Укрепление водосточных труб,  колен и воронок. Утепление трубопроводов в чердачных и</t>
  </si>
  <si>
    <t>Производство работ по неисправности в системе освещения общедомовых помещений - 2.28 т.р.</t>
  </si>
  <si>
    <t>замена замков в помещениях общего пользования - 2.41 т.р.</t>
  </si>
  <si>
    <t>Замена разбитых стекол окон, дверей, ремонт поручней, стен в подъезде,</t>
  </si>
  <si>
    <t>Ремонт систем ГВС, ХВС, ЦО - 1.45 т.р.</t>
  </si>
  <si>
    <t>Восстановление водоотводящих устройств (работы на чердаке, в подвале) - 2.90т.р.</t>
  </si>
  <si>
    <r>
      <t>Затраты по статье "текущий ремонт" составили 678</t>
    </r>
    <r>
      <rPr>
        <b/>
        <sz val="11"/>
        <color indexed="8"/>
        <rFont val="Calibri"/>
        <family val="2"/>
        <charset val="204"/>
      </rPr>
      <t xml:space="preserve">,56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</si>
  <si>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</si>
  <si>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</si>
  <si>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01.01.2021г.,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</si>
  <si>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</si>
  <si>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</si>
  <si>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</si>
  <si>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</si>
  <si>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</si>
  <si>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01.01.2020г., тыс.руб.</t>
  </si>
  <si>
    <t>№                             п/п</t>
  </si>
  <si>
    <t>№ 4/1 по ул. Центральная с 01.01.2020г. по 31.12.2020г.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</si>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</sst>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4" fontId="0" fillId="0" borderId="0" xfId="0" applyNumberForma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0" xfId="0" applyFont="1" applyFill="1"/>
    <xf numFmtId="0" fontId="8" fillId="0" borderId="6" xfId="0" applyFont="1" applyFill="1" applyBorder="1" applyAlignment="1">
      <alignment horizontal="center" vertical="top" wrapText="1"/>
    </xf>
    <xf numFmtId="4" fontId="8" fillId="0" borderId="6" xfId="0" applyNumberFormat="1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4" fontId="9" fillId="0" borderId="8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4" fillId="0" borderId="6" xfId="0" applyNumberFormat="1" applyFont="1" applyFill="1" applyBorder="1" applyAlignment="1">
      <alignment horizontal="right" vertical="top" wrapText="1"/>
    </xf>
    <xf numFmtId="4" fontId="3" fillId="0" borderId="8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2" fontId="0" fillId="0" borderId="0" xfId="0" applyNumberFormat="1" applyFill="1"/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8" xfId="0" applyFont="1" applyFill="1" applyBorder="1"/>
    <xf numFmtId="0" fontId="17" fillId="0" borderId="10" xfId="0" applyFont="1" applyFill="1" applyBorder="1"/>
    <xf numFmtId="0" fontId="8" fillId="0" borderId="1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/>
    </xf>
    <xf numFmtId="0" fontId="1" fillId="0" borderId="0" xfId="1"/>
    <xf numFmtId="0" fontId="19" fillId="0" borderId="0" xfId="1" applyFont="1"/>
    <xf numFmtId="2" fontId="18" fillId="0" borderId="3" xfId="1" applyNumberFormat="1" applyFont="1" applyBorder="1" applyAlignment="1">
      <alignment horizontal="center" vertical="center"/>
    </xf>
    <xf numFmtId="2" fontId="18" fillId="2" borderId="3" xfId="1" applyNumberFormat="1" applyFont="1" applyFill="1" applyBorder="1" applyAlignment="1">
      <alignment horizontal="center" vertical="center"/>
    </xf>
    <xf numFmtId="2" fontId="18" fillId="3" borderId="3" xfId="1" applyNumberFormat="1" applyFont="1" applyFill="1" applyBorder="1" applyAlignment="1">
      <alignment horizontal="center" vertical="center"/>
    </xf>
    <xf numFmtId="2" fontId="18" fillId="4" borderId="3" xfId="1" applyNumberFormat="1" applyFont="1" applyFill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C35" workbookViewId="0">
      <selection activeCell="G46" sqref="G46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9.42578125" style="2" customWidth="1"/>
    <col min="4" max="4" width="13.140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4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47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2.75" customHeight="1" x14ac:dyDescent="0.2">
      <c r="C18" s="33"/>
      <c r="D18" s="33"/>
      <c r="E18" s="32"/>
      <c r="F18" s="32"/>
      <c r="G18" s="32"/>
      <c r="H18" s="32"/>
      <c r="I18" s="32"/>
    </row>
    <row r="19" spans="3:11" ht="12.75" customHeight="1" x14ac:dyDescent="0.2">
      <c r="C19" s="33"/>
      <c r="D19" s="33"/>
      <c r="E19" s="32"/>
      <c r="F19" s="32"/>
      <c r="G19" s="32"/>
      <c r="H19" s="32"/>
      <c r="I19" s="32"/>
    </row>
    <row r="20" spans="3:11" ht="12.75" customHeight="1" x14ac:dyDescent="0.2">
      <c r="C20" s="33"/>
      <c r="D20" s="33"/>
      <c r="E20" s="32"/>
      <c r="F20" s="32"/>
      <c r="G20" s="32"/>
      <c r="H20" s="32"/>
      <c r="I20" s="32"/>
    </row>
    <row r="21" spans="3:11" ht="12.75" customHeight="1" x14ac:dyDescent="0.2">
      <c r="C21" s="33"/>
      <c r="D21" s="33"/>
      <c r="E21" s="32"/>
      <c r="F21" s="32"/>
      <c r="G21" s="32"/>
      <c r="H21" s="32"/>
      <c r="I21" s="32"/>
    </row>
    <row r="22" spans="3:11" ht="14.25" x14ac:dyDescent="0.2">
      <c r="C22" s="47" t="s">
        <v>46</v>
      </c>
      <c r="D22" s="47"/>
      <c r="E22" s="47"/>
      <c r="F22" s="47"/>
      <c r="G22" s="47"/>
      <c r="H22" s="47"/>
      <c r="I22" s="47"/>
    </row>
    <row r="23" spans="3:11" x14ac:dyDescent="0.2">
      <c r="C23" s="48" t="s">
        <v>45</v>
      </c>
      <c r="D23" s="48"/>
      <c r="E23" s="48"/>
      <c r="F23" s="48"/>
      <c r="G23" s="48"/>
      <c r="H23" s="48"/>
      <c r="I23" s="48"/>
    </row>
    <row r="24" spans="3:11" x14ac:dyDescent="0.2">
      <c r="C24" s="48" t="s">
        <v>44</v>
      </c>
      <c r="D24" s="48"/>
      <c r="E24" s="48"/>
      <c r="F24" s="48"/>
      <c r="G24" s="48"/>
      <c r="H24" s="48"/>
      <c r="I24" s="48"/>
    </row>
    <row r="25" spans="3:11" ht="6" customHeight="1" thickBot="1" x14ac:dyDescent="0.25">
      <c r="C25" s="53"/>
      <c r="D25" s="53"/>
      <c r="E25" s="53"/>
      <c r="F25" s="53"/>
      <c r="G25" s="53"/>
      <c r="H25" s="53"/>
      <c r="I25" s="53"/>
    </row>
    <row r="26" spans="3:11" ht="50.25" customHeight="1" thickBot="1" x14ac:dyDescent="0.25">
      <c r="C26" s="26" t="s">
        <v>34</v>
      </c>
      <c r="D26" s="29" t="s">
        <v>33</v>
      </c>
      <c r="E26" s="28" t="s">
        <v>32</v>
      </c>
      <c r="F26" s="28" t="s">
        <v>31</v>
      </c>
      <c r="G26" s="28" t="s">
        <v>30</v>
      </c>
      <c r="H26" s="28" t="s">
        <v>29</v>
      </c>
      <c r="I26" s="29" t="s">
        <v>43</v>
      </c>
    </row>
    <row r="27" spans="3:11" ht="13.5" customHeight="1" thickBot="1" x14ac:dyDescent="0.25">
      <c r="C27" s="50" t="s">
        <v>42</v>
      </c>
      <c r="D27" s="51"/>
      <c r="E27" s="51"/>
      <c r="F27" s="51"/>
      <c r="G27" s="51"/>
      <c r="H27" s="51"/>
      <c r="I27" s="52"/>
    </row>
    <row r="28" spans="3:11" ht="13.5" customHeight="1" thickBot="1" x14ac:dyDescent="0.25">
      <c r="C28" s="16" t="s">
        <v>41</v>
      </c>
      <c r="D28" s="20">
        <v>5911.159999999858</v>
      </c>
      <c r="E28" s="23"/>
      <c r="F28" s="23"/>
      <c r="G28" s="23"/>
      <c r="H28" s="23">
        <f>+D28+E28-F28</f>
        <v>5911.159999999858</v>
      </c>
      <c r="I28" s="39" t="s">
        <v>40</v>
      </c>
      <c r="K28" s="31">
        <f>85698.14+240371.11-4282.61</f>
        <v>321786.64</v>
      </c>
    </row>
    <row r="29" spans="3:11" ht="13.5" customHeight="1" thickBot="1" x14ac:dyDescent="0.25">
      <c r="C29" s="16" t="s">
        <v>39</v>
      </c>
      <c r="D29" s="20">
        <v>7541.8700000000536</v>
      </c>
      <c r="E29" s="19"/>
      <c r="F29" s="19">
        <f>0.65+0.27</f>
        <v>0.92</v>
      </c>
      <c r="G29" s="23"/>
      <c r="H29" s="23">
        <f>+D29+E29-F29</f>
        <v>7540.9500000000535</v>
      </c>
      <c r="I29" s="40"/>
      <c r="K29" s="31">
        <f>95688.92+82423.82-27817.81</f>
        <v>150294.93</v>
      </c>
    </row>
    <row r="30" spans="3:11" ht="13.5" customHeight="1" thickBot="1" x14ac:dyDescent="0.25">
      <c r="C30" s="16" t="s">
        <v>38</v>
      </c>
      <c r="D30" s="20">
        <v>3156.8100000000413</v>
      </c>
      <c r="E30" s="19"/>
      <c r="F30" s="19"/>
      <c r="G30" s="23"/>
      <c r="H30" s="23">
        <f>+D30+E30-F30</f>
        <v>3156.8100000000413</v>
      </c>
      <c r="I30" s="40"/>
      <c r="K30" s="31">
        <f>39976.26-10231.18+9194.23+29501.09</f>
        <v>68440.399999999994</v>
      </c>
    </row>
    <row r="31" spans="3:11" ht="13.5" customHeight="1" thickBot="1" x14ac:dyDescent="0.25">
      <c r="C31" s="16" t="s">
        <v>37</v>
      </c>
      <c r="D31" s="20">
        <v>2158.1899999998786</v>
      </c>
      <c r="E31" s="19"/>
      <c r="F31" s="19">
        <v>0.56000000000000005</v>
      </c>
      <c r="G31" s="23"/>
      <c r="H31" s="23">
        <f>+D31+E31-F31</f>
        <v>2157.6299999998787</v>
      </c>
      <c r="I31" s="40"/>
      <c r="K31" s="1">
        <f>11392.47-3190.09+9670.32+17244.92-3571.91+10007.52</f>
        <v>41553.229999999996</v>
      </c>
    </row>
    <row r="32" spans="3:11" ht="13.5" customHeight="1" thickBot="1" x14ac:dyDescent="0.25">
      <c r="C32" s="16" t="s">
        <v>36</v>
      </c>
      <c r="D32" s="20">
        <v>-1466.9999999999927</v>
      </c>
      <c r="E32" s="19">
        <f>7211.09+12712.52+5299.73</f>
        <v>25223.34</v>
      </c>
      <c r="F32" s="19">
        <f>14378.91+5080.55+3.62+6944.05-224.1</f>
        <v>26183.03</v>
      </c>
      <c r="G32" s="23">
        <f>+E32</f>
        <v>25223.34</v>
      </c>
      <c r="H32" s="23">
        <f>+D32+E32-F32</f>
        <v>-2426.6899999999914</v>
      </c>
      <c r="I32" s="41"/>
      <c r="K32" s="1">
        <f>28.98+554.64-80.21+3492.43-331.3+637.89-113.4</f>
        <v>4189.03</v>
      </c>
    </row>
    <row r="33" spans="3:11" ht="13.5" customHeight="1" thickBot="1" x14ac:dyDescent="0.25">
      <c r="C33" s="16" t="s">
        <v>11</v>
      </c>
      <c r="D33" s="15">
        <f>SUM(D28:D32)</f>
        <v>17301.029999999839</v>
      </c>
      <c r="E33" s="15">
        <f>SUM(E28:E32)</f>
        <v>25223.34</v>
      </c>
      <c r="F33" s="15">
        <f>SUM(F28:F32)</f>
        <v>26184.51</v>
      </c>
      <c r="G33" s="15">
        <f>SUM(G28:G32)</f>
        <v>25223.34</v>
      </c>
      <c r="H33" s="15">
        <f>SUM(H28:H32)</f>
        <v>16339.859999999841</v>
      </c>
      <c r="I33" s="30"/>
    </row>
    <row r="34" spans="3:11" ht="13.5" customHeight="1" thickBot="1" x14ac:dyDescent="0.25">
      <c r="C34" s="49" t="s">
        <v>35</v>
      </c>
      <c r="D34" s="49"/>
      <c r="E34" s="49"/>
      <c r="F34" s="49"/>
      <c r="G34" s="49"/>
      <c r="H34" s="49"/>
      <c r="I34" s="49"/>
    </row>
    <row r="35" spans="3:11" ht="54" customHeight="1" thickBot="1" x14ac:dyDescent="0.25">
      <c r="C35" s="22" t="s">
        <v>34</v>
      </c>
      <c r="D35" s="29" t="s">
        <v>33</v>
      </c>
      <c r="E35" s="28" t="s">
        <v>32</v>
      </c>
      <c r="F35" s="28" t="s">
        <v>31</v>
      </c>
      <c r="G35" s="28" t="s">
        <v>30</v>
      </c>
      <c r="H35" s="28" t="s">
        <v>29</v>
      </c>
      <c r="I35" s="27" t="s">
        <v>28</v>
      </c>
    </row>
    <row r="36" spans="3:11" ht="28.5" customHeight="1" thickBot="1" x14ac:dyDescent="0.25">
      <c r="C36" s="26" t="s">
        <v>27</v>
      </c>
      <c r="D36" s="25">
        <v>140052.65999999992</v>
      </c>
      <c r="E36" s="18">
        <v>1464740.87</v>
      </c>
      <c r="F36" s="18">
        <f>1415706.58-9754.07</f>
        <v>1405952.51</v>
      </c>
      <c r="G36" s="18">
        <f>+E36</f>
        <v>1464740.87</v>
      </c>
      <c r="H36" s="18">
        <f t="shared" ref="H36:H45" si="0">+D36+E36-F36</f>
        <v>198841.02000000002</v>
      </c>
      <c r="I36" s="44" t="s">
        <v>26</v>
      </c>
      <c r="J36" s="4">
        <f>160834.17-3852.14+9.47-3.21+32.74-11.07+3.89-1.32+43.21-14.63-D36</f>
        <v>16988.45000000007</v>
      </c>
      <c r="K36" s="4">
        <f>196150.97-11260.49+502.88-36.03+1901.69-90.79+227.65-27.17+2228.26-238.94+2.32-1.32+25.66-14.63-H36</f>
        <v>-9470.960000000021</v>
      </c>
    </row>
    <row r="37" spans="3:11" ht="14.25" customHeight="1" thickBot="1" x14ac:dyDescent="0.25">
      <c r="C37" s="16" t="s">
        <v>25</v>
      </c>
      <c r="D37" s="20">
        <v>38757.440000000061</v>
      </c>
      <c r="E37" s="23">
        <v>404177.29</v>
      </c>
      <c r="F37" s="23">
        <f>389684.32-2592.39</f>
        <v>387091.93</v>
      </c>
      <c r="G37" s="18">
        <v>678557.39</v>
      </c>
      <c r="H37" s="18">
        <f t="shared" si="0"/>
        <v>55842.800000000047</v>
      </c>
      <c r="I37" s="45"/>
      <c r="J37" s="4">
        <f>40208.71-2255.8</f>
        <v>37952.909999999996</v>
      </c>
    </row>
    <row r="38" spans="3:11" ht="13.5" customHeight="1" thickBot="1" x14ac:dyDescent="0.25">
      <c r="C38" s="22" t="s">
        <v>24</v>
      </c>
      <c r="D38" s="24">
        <v>-6.8212102632969618E-12</v>
      </c>
      <c r="E38" s="23">
        <v>124892.08</v>
      </c>
      <c r="F38" s="23">
        <v>104105.35</v>
      </c>
      <c r="G38" s="18"/>
      <c r="H38" s="18">
        <f t="shared" si="0"/>
        <v>20786.729999999996</v>
      </c>
      <c r="I38" s="14"/>
    </row>
    <row r="39" spans="3:11" ht="12.75" customHeight="1" thickBot="1" x14ac:dyDescent="0.25">
      <c r="C39" s="16" t="s">
        <v>23</v>
      </c>
      <c r="D39" s="20">
        <v>16317.450000000041</v>
      </c>
      <c r="E39" s="23">
        <v>129602.66</v>
      </c>
      <c r="F39" s="23">
        <f>126059.22-1338.26</f>
        <v>124720.96000000001</v>
      </c>
      <c r="G39" s="18">
        <v>75496.399999999994</v>
      </c>
      <c r="H39" s="18">
        <f t="shared" si="0"/>
        <v>21199.150000000038</v>
      </c>
      <c r="I39" s="21" t="s">
        <v>22</v>
      </c>
      <c r="J39" s="1">
        <f>25792.22-1329.86</f>
        <v>24462.36</v>
      </c>
    </row>
    <row r="40" spans="3:11" ht="33.75" customHeight="1" thickBot="1" x14ac:dyDescent="0.25">
      <c r="C40" s="16" t="s">
        <v>21</v>
      </c>
      <c r="D40" s="20">
        <v>-12573.520000000019</v>
      </c>
      <c r="E40" s="23"/>
      <c r="F40" s="23">
        <f>1754.27+748.94</f>
        <v>2503.21</v>
      </c>
      <c r="G40" s="18"/>
      <c r="H40" s="18">
        <f t="shared" si="0"/>
        <v>-15076.730000000018</v>
      </c>
      <c r="I40" s="17" t="s">
        <v>20</v>
      </c>
      <c r="J40" s="1">
        <f>12769.08+21649.25-817.34</f>
        <v>33600.990000000005</v>
      </c>
      <c r="K40" s="1">
        <f>10580.57+5474.59-157.81+27119.73-2454.71</f>
        <v>40562.370000000003</v>
      </c>
    </row>
    <row r="41" spans="3:11" ht="30.75" customHeight="1" thickBot="1" x14ac:dyDescent="0.25">
      <c r="C41" s="16" t="s">
        <v>19</v>
      </c>
      <c r="D41" s="20">
        <v>1437.1900000000005</v>
      </c>
      <c r="E41" s="19">
        <v>14548.01</v>
      </c>
      <c r="F41" s="19">
        <f>14087.69-93.33</f>
        <v>13994.36</v>
      </c>
      <c r="G41" s="18">
        <v>8231.4</v>
      </c>
      <c r="H41" s="18">
        <f t="shared" si="0"/>
        <v>1990.8400000000001</v>
      </c>
      <c r="I41" s="17" t="s">
        <v>18</v>
      </c>
      <c r="J41" s="1">
        <f>1951.82-111.83</f>
        <v>1839.99</v>
      </c>
    </row>
    <row r="42" spans="3:11" ht="13.5" customHeight="1" thickBot="1" x14ac:dyDescent="0.25">
      <c r="C42" s="22" t="s">
        <v>17</v>
      </c>
      <c r="D42" s="20">
        <v>7393.9700000000157</v>
      </c>
      <c r="E42" s="19">
        <v>68073.289999999994</v>
      </c>
      <c r="F42" s="19">
        <f>65368.1-421.93</f>
        <v>64946.17</v>
      </c>
      <c r="G42" s="18">
        <f>+E42</f>
        <v>68073.289999999994</v>
      </c>
      <c r="H42" s="18">
        <f t="shared" si="0"/>
        <v>10521.090000000011</v>
      </c>
      <c r="I42" s="21"/>
      <c r="J42" s="1">
        <f>29728.22-1171.44</f>
        <v>28556.780000000002</v>
      </c>
    </row>
    <row r="43" spans="3:11" ht="13.5" customHeight="1" thickBot="1" x14ac:dyDescent="0.25">
      <c r="C43" s="22" t="s">
        <v>16</v>
      </c>
      <c r="D43" s="20">
        <v>297.23000000002412</v>
      </c>
      <c r="E43" s="19">
        <v>-2163.79</v>
      </c>
      <c r="F43" s="19">
        <v>0.3</v>
      </c>
      <c r="G43" s="18"/>
      <c r="H43" s="18">
        <f t="shared" si="0"/>
        <v>-1866.8599999999758</v>
      </c>
      <c r="I43" s="21"/>
      <c r="J43" s="1">
        <f>3056.67-269.39+1758.29-133.39</f>
        <v>4412.1799999999994</v>
      </c>
      <c r="K43" s="1">
        <f>6438.62-2896.03+12360-5835.9</f>
        <v>10066.69</v>
      </c>
    </row>
    <row r="44" spans="3:11" ht="13.5" customHeight="1" thickBot="1" x14ac:dyDescent="0.25">
      <c r="C44" s="22" t="s">
        <v>15</v>
      </c>
      <c r="D44" s="20">
        <v>6789.1800000000148</v>
      </c>
      <c r="E44" s="19">
        <f>34816.87+10793.09</f>
        <v>45609.960000000006</v>
      </c>
      <c r="F44" s="19">
        <f>35694.21+10504.81-651.86</f>
        <v>45547.159999999996</v>
      </c>
      <c r="G44" s="18">
        <f>+E44</f>
        <v>45609.960000000006</v>
      </c>
      <c r="H44" s="18">
        <f t="shared" si="0"/>
        <v>6851.980000000025</v>
      </c>
      <c r="I44" s="21" t="s">
        <v>14</v>
      </c>
    </row>
    <row r="45" spans="3:11" ht="13.5" customHeight="1" thickBot="1" x14ac:dyDescent="0.25">
      <c r="C45" s="16" t="s">
        <v>13</v>
      </c>
      <c r="D45" s="20">
        <v>3281.6699999999983</v>
      </c>
      <c r="E45" s="19">
        <v>37994.019999999997</v>
      </c>
      <c r="F45" s="19">
        <f>36711.8-243.68</f>
        <v>36468.120000000003</v>
      </c>
      <c r="G45" s="18">
        <v>40743.120000000003</v>
      </c>
      <c r="H45" s="18">
        <f t="shared" si="0"/>
        <v>4807.5699999999924</v>
      </c>
      <c r="I45" s="17" t="s">
        <v>12</v>
      </c>
      <c r="J45" s="1">
        <f>5174.03-292.13</f>
        <v>4881.8999999999996</v>
      </c>
    </row>
    <row r="46" spans="3:11" s="13" customFormat="1" ht="13.5" customHeight="1" thickBot="1" x14ac:dyDescent="0.25">
      <c r="C46" s="16" t="s">
        <v>11</v>
      </c>
      <c r="D46" s="15">
        <f>SUM(D36:D45)</f>
        <v>201753.27000000002</v>
      </c>
      <c r="E46" s="15">
        <f>SUM(E36:E45)</f>
        <v>2287474.39</v>
      </c>
      <c r="F46" s="15">
        <f>SUM(F36:F45)</f>
        <v>2185330.0700000003</v>
      </c>
      <c r="G46" s="15">
        <f>SUM(G36:G45)</f>
        <v>2381452.4300000002</v>
      </c>
      <c r="H46" s="15">
        <f>SUM(H36:H45)</f>
        <v>303897.59000000014</v>
      </c>
      <c r="I46" s="14"/>
    </row>
    <row r="47" spans="3:11" ht="13.5" customHeight="1" thickBot="1" x14ac:dyDescent="0.25">
      <c r="C47" s="46" t="s">
        <v>10</v>
      </c>
      <c r="D47" s="46"/>
      <c r="E47" s="46"/>
      <c r="F47" s="46"/>
      <c r="G47" s="46"/>
      <c r="H47" s="46"/>
      <c r="I47" s="46"/>
    </row>
    <row r="48" spans="3:11" ht="43.5" customHeight="1" thickBot="1" x14ac:dyDescent="0.25">
      <c r="C48" s="12" t="s">
        <v>9</v>
      </c>
      <c r="D48" s="42" t="s">
        <v>8</v>
      </c>
      <c r="E48" s="42"/>
      <c r="F48" s="42"/>
      <c r="G48" s="42"/>
      <c r="H48" s="42"/>
      <c r="I48" s="11" t="s">
        <v>7</v>
      </c>
    </row>
    <row r="49" spans="3:9" ht="30.75" customHeight="1" thickBot="1" x14ac:dyDescent="0.25">
      <c r="C49" s="10" t="s">
        <v>6</v>
      </c>
      <c r="D49" s="42" t="s">
        <v>5</v>
      </c>
      <c r="E49" s="42"/>
      <c r="F49" s="42"/>
      <c r="G49" s="42"/>
      <c r="H49" s="43"/>
      <c r="I49" s="9" t="s">
        <v>4</v>
      </c>
    </row>
    <row r="50" spans="3:9" ht="22.5" customHeight="1" x14ac:dyDescent="0.3">
      <c r="C50" s="8" t="s">
        <v>3</v>
      </c>
      <c r="D50" s="8"/>
      <c r="E50" s="8"/>
      <c r="F50" s="8"/>
      <c r="G50" s="8"/>
      <c r="H50" s="7">
        <f>+H33+H46</f>
        <v>320237.44999999995</v>
      </c>
    </row>
    <row r="51" spans="3:9" ht="15" hidden="1" x14ac:dyDescent="0.25">
      <c r="C51" s="6" t="s">
        <v>2</v>
      </c>
      <c r="D51" s="6"/>
    </row>
    <row r="52" spans="3:9" ht="12.75" hidden="1" customHeight="1" x14ac:dyDescent="0.2">
      <c r="C52" s="5" t="s">
        <v>1</v>
      </c>
    </row>
    <row r="53" spans="3:9" x14ac:dyDescent="0.2">
      <c r="E53" s="3"/>
      <c r="F53" s="3"/>
    </row>
    <row r="54" spans="3:9" x14ac:dyDescent="0.2">
      <c r="C54" s="1"/>
      <c r="D54" s="4"/>
      <c r="E54" s="4"/>
      <c r="F54" s="4"/>
      <c r="G54" s="4"/>
      <c r="H54" s="4"/>
    </row>
    <row r="55" spans="3:9" hidden="1" x14ac:dyDescent="0.2">
      <c r="D55" s="3"/>
      <c r="H55" s="2">
        <f>43579.27+197963.43+5191.73+24702+1971.53+1185.89+1730.62+51053.93+19268.07+10.7+6718.34+0.97+1288.93</f>
        <v>354665.41000000003</v>
      </c>
    </row>
    <row r="56" spans="3:9" x14ac:dyDescent="0.2">
      <c r="C56" s="2" t="s">
        <v>0</v>
      </c>
      <c r="E56" s="3">
        <f>+E46+E33+21915+75000</f>
        <v>2409612.73</v>
      </c>
      <c r="F56" s="3"/>
      <c r="G56" s="3">
        <f>+G46+G33</f>
        <v>2406675.77</v>
      </c>
      <c r="H56" s="3"/>
    </row>
  </sheetData>
  <mergeCells count="11">
    <mergeCell ref="C22:I22"/>
    <mergeCell ref="C23:I23"/>
    <mergeCell ref="C34:I34"/>
    <mergeCell ref="C27:I27"/>
    <mergeCell ref="C25:I25"/>
    <mergeCell ref="C24:I24"/>
    <mergeCell ref="I28:I32"/>
    <mergeCell ref="D49:H49"/>
    <mergeCell ref="D48:H48"/>
    <mergeCell ref="I36:I37"/>
    <mergeCell ref="C47:I47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2"/>
  <sheetViews>
    <sheetView topLeftCell="A14" zoomScaleNormal="100" zoomScaleSheetLayoutView="120" workbookViewId="0">
      <selection activeCell="G17" sqref="G17"/>
    </sheetView>
  </sheetViews>
  <sheetFormatPr defaultRowHeight="15" x14ac:dyDescent="0.25"/>
  <cols>
    <col min="1" max="1" width="4.5703125" style="54" customWidth="1"/>
    <col min="2" max="2" width="12.42578125" style="54" customWidth="1"/>
    <col min="3" max="3" width="13.28515625" style="54" hidden="1" customWidth="1"/>
    <col min="4" max="4" width="12.140625" style="54" customWidth="1"/>
    <col min="5" max="5" width="13.5703125" style="54" customWidth="1"/>
    <col min="6" max="6" width="13.28515625" style="54" customWidth="1"/>
    <col min="7" max="7" width="14.28515625" style="54" customWidth="1"/>
    <col min="8" max="8" width="15.140625" style="54" customWidth="1"/>
    <col min="9" max="9" width="14.5703125" style="54" customWidth="1"/>
    <col min="10" max="16384" width="9.140625" style="54"/>
  </cols>
  <sheetData>
    <row r="13" spans="1:9" x14ac:dyDescent="0.25">
      <c r="A13" s="63" t="s">
        <v>74</v>
      </c>
      <c r="B13" s="63"/>
      <c r="C13" s="63"/>
      <c r="D13" s="63"/>
      <c r="E13" s="63"/>
      <c r="F13" s="63"/>
      <c r="G13" s="63"/>
      <c r="H13" s="63"/>
      <c r="I13" s="63"/>
    </row>
    <row r="14" spans="1:9" x14ac:dyDescent="0.25">
      <c r="A14" s="63" t="s">
        <v>73</v>
      </c>
      <c r="B14" s="63"/>
      <c r="C14" s="63"/>
      <c r="D14" s="63"/>
      <c r="E14" s="63"/>
      <c r="F14" s="63"/>
      <c r="G14" s="63"/>
      <c r="H14" s="63"/>
      <c r="I14" s="63"/>
    </row>
    <row r="15" spans="1:9" x14ac:dyDescent="0.25">
      <c r="A15" s="63" t="s">
        <v>72</v>
      </c>
      <c r="B15" s="63"/>
      <c r="C15" s="63"/>
      <c r="D15" s="63"/>
      <c r="E15" s="63"/>
      <c r="F15" s="63"/>
      <c r="G15" s="63"/>
      <c r="H15" s="63"/>
      <c r="I15" s="63"/>
    </row>
    <row r="16" spans="1:9" ht="60" x14ac:dyDescent="0.25">
      <c r="A16" s="61" t="s">
        <v>71</v>
      </c>
      <c r="B16" s="61" t="s">
        <v>70</v>
      </c>
      <c r="C16" s="61" t="s">
        <v>69</v>
      </c>
      <c r="D16" s="61" t="s">
        <v>68</v>
      </c>
      <c r="E16" s="61" t="s">
        <v>67</v>
      </c>
      <c r="F16" s="62" t="s">
        <v>66</v>
      </c>
      <c r="G16" s="62" t="s">
        <v>65</v>
      </c>
      <c r="H16" s="61" t="s">
        <v>64</v>
      </c>
      <c r="I16" s="61" t="s">
        <v>63</v>
      </c>
    </row>
    <row r="17" spans="1:9" x14ac:dyDescent="0.25">
      <c r="A17" s="60" t="s">
        <v>62</v>
      </c>
      <c r="B17" s="58">
        <v>-59.676070000000003</v>
      </c>
      <c r="C17" s="59"/>
      <c r="D17" s="59">
        <v>404.17729000000003</v>
      </c>
      <c r="E17" s="59">
        <v>387.09192999999999</v>
      </c>
      <c r="F17" s="58">
        <v>96.915000000000006</v>
      </c>
      <c r="G17" s="57">
        <v>678.55739000000005</v>
      </c>
      <c r="H17" s="56">
        <v>55.842799999999997</v>
      </c>
      <c r="I17" s="56">
        <f>B17+D17+F17-G17</f>
        <v>-237.14116999999999</v>
      </c>
    </row>
    <row r="19" spans="1:9" x14ac:dyDescent="0.25">
      <c r="A19" s="54" t="s">
        <v>61</v>
      </c>
    </row>
    <row r="20" spans="1:9" x14ac:dyDescent="0.25">
      <c r="A20" s="55" t="s">
        <v>60</v>
      </c>
      <c r="B20" s="55"/>
      <c r="C20" s="55"/>
      <c r="D20" s="55"/>
      <c r="E20" s="55"/>
      <c r="F20" s="55"/>
      <c r="G20" s="55"/>
    </row>
    <row r="21" spans="1:9" x14ac:dyDescent="0.25">
      <c r="A21" s="55" t="s">
        <v>59</v>
      </c>
      <c r="B21" s="55"/>
      <c r="C21" s="55"/>
      <c r="D21" s="55"/>
      <c r="E21" s="55"/>
      <c r="F21" s="55"/>
      <c r="G21" s="55"/>
    </row>
    <row r="22" spans="1:9" x14ac:dyDescent="0.25">
      <c r="A22" s="55" t="s">
        <v>58</v>
      </c>
      <c r="B22" s="55"/>
      <c r="C22" s="55"/>
      <c r="D22" s="55"/>
      <c r="E22" s="55"/>
      <c r="F22" s="55"/>
      <c r="G22" s="55"/>
    </row>
    <row r="23" spans="1:9" x14ac:dyDescent="0.25">
      <c r="A23" s="55" t="s">
        <v>57</v>
      </c>
      <c r="B23" s="55"/>
      <c r="C23" s="55"/>
      <c r="D23" s="55"/>
      <c r="E23" s="55"/>
      <c r="F23" s="55"/>
      <c r="G23" s="55"/>
    </row>
    <row r="24" spans="1:9" x14ac:dyDescent="0.25">
      <c r="A24" s="55" t="s">
        <v>56</v>
      </c>
      <c r="B24" s="55"/>
      <c r="C24" s="55"/>
      <c r="D24" s="55"/>
      <c r="E24" s="55"/>
      <c r="F24" s="55"/>
      <c r="G24" s="55"/>
    </row>
    <row r="25" spans="1:9" x14ac:dyDescent="0.25">
      <c r="A25" s="55" t="s">
        <v>55</v>
      </c>
      <c r="B25" s="55"/>
      <c r="C25" s="55"/>
      <c r="D25" s="55"/>
      <c r="E25" s="55"/>
      <c r="F25" s="55"/>
      <c r="G25" s="55"/>
    </row>
    <row r="26" spans="1:9" x14ac:dyDescent="0.25">
      <c r="A26" s="55" t="s">
        <v>54</v>
      </c>
      <c r="B26" s="55"/>
      <c r="C26" s="55"/>
      <c r="D26" s="55"/>
      <c r="E26" s="55"/>
      <c r="F26" s="55"/>
      <c r="G26" s="55"/>
    </row>
    <row r="27" spans="1:9" x14ac:dyDescent="0.25">
      <c r="A27" s="55" t="s">
        <v>53</v>
      </c>
      <c r="B27" s="55"/>
      <c r="C27" s="55"/>
      <c r="D27" s="55"/>
      <c r="E27" s="55"/>
      <c r="F27" s="55"/>
      <c r="G27" s="55"/>
    </row>
    <row r="28" spans="1:9" x14ac:dyDescent="0.25">
      <c r="A28" s="55" t="s">
        <v>52</v>
      </c>
      <c r="B28" s="55"/>
      <c r="C28" s="55"/>
      <c r="D28" s="55"/>
      <c r="E28" s="55"/>
      <c r="F28" s="55"/>
      <c r="G28" s="55"/>
    </row>
    <row r="29" spans="1:9" x14ac:dyDescent="0.25">
      <c r="A29" s="55" t="s">
        <v>51</v>
      </c>
      <c r="B29" s="55"/>
      <c r="C29" s="55"/>
      <c r="D29" s="55"/>
      <c r="E29" s="55"/>
      <c r="F29" s="55"/>
      <c r="G29" s="55"/>
    </row>
    <row r="30" spans="1:9" x14ac:dyDescent="0.25">
      <c r="A30" s="55" t="s">
        <v>50</v>
      </c>
      <c r="B30" s="55"/>
      <c r="C30" s="55"/>
      <c r="D30" s="55"/>
      <c r="E30" s="55"/>
      <c r="F30" s="55"/>
      <c r="G30" s="55"/>
    </row>
    <row r="31" spans="1:9" x14ac:dyDescent="0.25">
      <c r="A31" s="54" t="s">
        <v>49</v>
      </c>
    </row>
    <row r="32" spans="1:9" x14ac:dyDescent="0.25">
      <c r="A32" s="54" t="s">
        <v>48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Центральная4 1</vt:lpstr>
      <vt:lpstr>Центральная 4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2021-03-24T07:58:06Z</dcterms:created>
  <dcterms:modified xsi:type="dcterms:W3CDTF">2021-03-24T08:59:04Z</dcterms:modified>
</cp:coreProperties>
</file>