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6 1" sheetId="1" r:id="rId1"/>
    <sheet name="центральная 6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 l="1"/>
  <c r="K28" i="1"/>
  <c r="F29" i="1"/>
  <c r="H29" i="1"/>
  <c r="K29" i="1"/>
  <c r="H30" i="1"/>
  <c r="K30" i="1"/>
  <c r="F31" i="1"/>
  <c r="H31" i="1" s="1"/>
  <c r="H33" i="1" s="1"/>
  <c r="K31" i="1"/>
  <c r="E32" i="1"/>
  <c r="F32" i="1"/>
  <c r="G32" i="1"/>
  <c r="H32" i="1"/>
  <c r="K32" i="1"/>
  <c r="D33" i="1"/>
  <c r="E33" i="1"/>
  <c r="F33" i="1"/>
  <c r="G33" i="1"/>
  <c r="F36" i="1"/>
  <c r="G36" i="1"/>
  <c r="G46" i="1" s="1"/>
  <c r="G56" i="1" s="1"/>
  <c r="H36" i="1"/>
  <c r="J36" i="1"/>
  <c r="K36" i="1"/>
  <c r="F37" i="1"/>
  <c r="H37" i="1" s="1"/>
  <c r="J37" i="1"/>
  <c r="H38" i="1"/>
  <c r="J38" i="1"/>
  <c r="F39" i="1"/>
  <c r="H39" i="1"/>
  <c r="J39" i="1"/>
  <c r="F40" i="1"/>
  <c r="H40" i="1" s="1"/>
  <c r="J40" i="1"/>
  <c r="K40" i="1"/>
  <c r="F41" i="1"/>
  <c r="H41" i="1" s="1"/>
  <c r="J41" i="1"/>
  <c r="F42" i="1"/>
  <c r="H42" i="1"/>
  <c r="J42" i="1"/>
  <c r="H43" i="1"/>
  <c r="J43" i="1"/>
  <c r="K43" i="1"/>
  <c r="E44" i="1"/>
  <c r="F44" i="1"/>
  <c r="G44" i="1"/>
  <c r="H44" i="1"/>
  <c r="F45" i="1"/>
  <c r="H45" i="1"/>
  <c r="J45" i="1"/>
  <c r="D46" i="1"/>
  <c r="E46" i="1"/>
  <c r="F46" i="1"/>
  <c r="H55" i="1"/>
  <c r="E56" i="1"/>
  <c r="H46" i="1" l="1"/>
  <c r="H50" i="1"/>
</calcChain>
</file>

<file path=xl/sharedStrings.xml><?xml version="1.0" encoding="utf-8"?>
<sst xmlns="http://schemas.openxmlformats.org/spreadsheetml/2006/main" count="84" uniqueCount="77">
  <si>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</si>
  <si>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</si>
  <si>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</si>
  <si>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</si>
  <si>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"Русслифт"</t>
  </si>
  <si>
    <t xml:space="preserve">Поступило за реализацию демонтированного лифтового оборудования от ООО "Русслифт" 75000,00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</si>
  <si>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</si>
  <si>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</si>
  <si>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</si>
  <si>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</si>
  <si>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</si>
  <si>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</si>
  <si>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</si>
  <si>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</si>
  <si>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</si>
  <si>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</si>
  <si>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</si>
  <si>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</si>
  <si>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</si>
  <si>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</si>
  <si>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</si>
  <si>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</si>
  <si>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</si>
  <si>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</si>
  <si>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</si>
  <si>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</si>
  <si>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Н/2009-85 от 01.05.2009г.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</si>
  <si>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</si>
  <si>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</si>
  <si>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</si>
  <si>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</si>
  <si>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</si>
  <si>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</si>
  <si>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</si>
  <si>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</si>
  <si>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</si>
  <si>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</si>
  <si>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</si>
  <si>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</si>
  <si>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</si>
  <si>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</si>
  <si>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</si>
  <si>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</si>
  <si>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</si>
  <si>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6/1  по ул. Центральная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</si>
  <si>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</si>
  <si>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</si>
  <si>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</si>
  <si>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- 1.72 т.р.</t>
  </si>
  <si>
    <t>Ремонт бетонных площадок - 51.52т.р.</t>
  </si>
  <si>
    <t>Замена металлической двери - 14.83 т.р.</t>
  </si>
  <si>
    <t>Работы по подводке ХВС, ГВС в подъезд - 44.71 т.р.</t>
  </si>
  <si>
    <t>Замена системы ХВС - 418.65 т.р.</t>
  </si>
  <si>
    <t>Замена канализационного лежака и выпуска до колодца - 232.69 т.р.</t>
  </si>
  <si>
    <t>Герметизация швов - 501.80 т.р.</t>
  </si>
  <si>
    <t>Расходный материал - 0.72 т.р.</t>
  </si>
  <si>
    <t>Аварийное обслуживание - 3.47 т.р.</t>
  </si>
  <si>
    <t>подвальных помещениях, замена канализационных труб - 0.86 т.р.</t>
  </si>
  <si>
    <t>Укрепление водосточных труб,  колен и воронок. Утепление трубопроводов в чердачных и</t>
  </si>
  <si>
    <t>Производство работ по неисправности в системе освещения общедомовых помещений - 1.71 т.р.</t>
  </si>
  <si>
    <t>замена замков в помещениях общего пользования - 0.35 т.р.</t>
  </si>
  <si>
    <t>Замена разбитых стекол окон, дверей, ремонт поручней, стен в подъезде,</t>
  </si>
  <si>
    <t>Ремонт систем ГВС, ХВС, ЦО - 5.28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</si>
  <si>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1278</t>
    </r>
    <r>
      <rPr>
        <b/>
        <sz val="11"/>
        <color indexed="8"/>
        <rFont val="Calibri"/>
        <family val="2"/>
        <charset val="204"/>
      </rPr>
      <t xml:space="preserve">.31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</si>
  <si>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</si>
  <si>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</si>
  <si>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</si>
  <si>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</si>
  <si>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</si>
  <si>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</si>
  <si>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</si>
  <si>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</si>
  <si>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</si>
  <si>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</si>
  <si>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6/1 по ул. Центральная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</si>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</sst>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0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8" xfId="0" applyFont="1" applyFill="1" applyBorder="1"/>
    <xf numFmtId="0" fontId="17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8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0" xfId="1"/>
    <xf numFmtId="0" fontId="19" fillId="0" borderId="0" xfId="1" applyFont="1"/>
    <xf numFmtId="2" fontId="18" fillId="0" borderId="3" xfId="1" applyNumberFormat="1" applyFont="1" applyFill="1" applyBorder="1" applyAlignment="1">
      <alignment horizontal="center" vertical="center"/>
    </xf>
    <xf numFmtId="2" fontId="18" fillId="3" borderId="3" xfId="1" applyNumberFormat="1" applyFont="1" applyFill="1" applyBorder="1" applyAlignment="1">
      <alignment horizontal="center" vertical="center"/>
    </xf>
    <xf numFmtId="2" fontId="18" fillId="4" borderId="3" xfId="1" applyNumberFormat="1" applyFont="1" applyFill="1" applyBorder="1" applyAlignment="1">
      <alignment horizontal="center" vertical="center"/>
    </xf>
    <xf numFmtId="2" fontId="18" fillId="2" borderId="3" xfId="1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29" workbookViewId="0">
      <selection activeCell="G42" sqref="G4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3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47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49" t="s">
        <v>46</v>
      </c>
      <c r="D22" s="49"/>
      <c r="E22" s="49"/>
      <c r="F22" s="49"/>
      <c r="G22" s="49"/>
      <c r="H22" s="49"/>
      <c r="I22" s="49"/>
    </row>
    <row r="23" spans="3:11" x14ac:dyDescent="0.2">
      <c r="C23" s="50" t="s">
        <v>45</v>
      </c>
      <c r="D23" s="50"/>
      <c r="E23" s="50"/>
      <c r="F23" s="50"/>
      <c r="G23" s="50"/>
      <c r="H23" s="50"/>
      <c r="I23" s="50"/>
    </row>
    <row r="24" spans="3:11" x14ac:dyDescent="0.2">
      <c r="C24" s="50" t="s">
        <v>44</v>
      </c>
      <c r="D24" s="50"/>
      <c r="E24" s="50"/>
      <c r="F24" s="50"/>
      <c r="G24" s="50"/>
      <c r="H24" s="50"/>
      <c r="I24" s="50"/>
    </row>
    <row r="25" spans="3:11" ht="6" customHeight="1" thickBot="1" x14ac:dyDescent="0.25">
      <c r="C25" s="51"/>
      <c r="D25" s="51"/>
      <c r="E25" s="51"/>
      <c r="F25" s="51"/>
      <c r="G25" s="51"/>
      <c r="H25" s="51"/>
      <c r="I25" s="51"/>
    </row>
    <row r="26" spans="3:11" ht="50.25" customHeight="1" thickBot="1" x14ac:dyDescent="0.25">
      <c r="C26" s="27" t="s">
        <v>34</v>
      </c>
      <c r="D26" s="30" t="s">
        <v>33</v>
      </c>
      <c r="E26" s="29" t="s">
        <v>32</v>
      </c>
      <c r="F26" s="29" t="s">
        <v>31</v>
      </c>
      <c r="G26" s="29" t="s">
        <v>30</v>
      </c>
      <c r="H26" s="29" t="s">
        <v>29</v>
      </c>
      <c r="I26" s="30" t="s">
        <v>43</v>
      </c>
    </row>
    <row r="27" spans="3:11" ht="13.5" customHeight="1" thickBot="1" x14ac:dyDescent="0.25">
      <c r="C27" s="42" t="s">
        <v>42</v>
      </c>
      <c r="D27" s="43"/>
      <c r="E27" s="43"/>
      <c r="F27" s="43"/>
      <c r="G27" s="43"/>
      <c r="H27" s="43"/>
      <c r="I27" s="44"/>
    </row>
    <row r="28" spans="3:11" ht="13.5" customHeight="1" thickBot="1" x14ac:dyDescent="0.25">
      <c r="C28" s="14" t="s">
        <v>41</v>
      </c>
      <c r="D28" s="19">
        <v>64677.469999999928</v>
      </c>
      <c r="E28" s="17"/>
      <c r="F28" s="17">
        <v>3638.56</v>
      </c>
      <c r="G28" s="17"/>
      <c r="H28" s="17">
        <f>+D28+E28-F28</f>
        <v>61038.909999999931</v>
      </c>
      <c r="I28" s="46" t="s">
        <v>40</v>
      </c>
      <c r="K28" s="31">
        <f>15007.94+203081.21-4408.33</f>
        <v>213680.82</v>
      </c>
    </row>
    <row r="29" spans="3:11" ht="13.5" customHeight="1" thickBot="1" x14ac:dyDescent="0.25">
      <c r="C29" s="14" t="s">
        <v>39</v>
      </c>
      <c r="D29" s="19">
        <v>104999.79000000002</v>
      </c>
      <c r="E29" s="18"/>
      <c r="F29" s="18">
        <f>1329.54+554.38+12.68+0.01</f>
        <v>1896.6100000000001</v>
      </c>
      <c r="G29" s="17"/>
      <c r="H29" s="17">
        <f>+D29+E29-F29</f>
        <v>103103.18000000002</v>
      </c>
      <c r="I29" s="47"/>
      <c r="K29" s="1">
        <f>84235.24-16305.21+15107.94</f>
        <v>83037.97</v>
      </c>
    </row>
    <row r="30" spans="3:11" ht="13.5" customHeight="1" thickBot="1" x14ac:dyDescent="0.25">
      <c r="C30" s="14" t="s">
        <v>38</v>
      </c>
      <c r="D30" s="19">
        <v>34306.420000000202</v>
      </c>
      <c r="E30" s="18"/>
      <c r="F30" s="18">
        <v>1194.49</v>
      </c>
      <c r="G30" s="17"/>
      <c r="H30" s="17">
        <f>+D30+E30-F30</f>
        <v>33111.930000000204</v>
      </c>
      <c r="I30" s="47"/>
      <c r="K30" s="1">
        <f>3140.76+41.25+42397.07-7032.95</f>
        <v>38546.130000000005</v>
      </c>
    </row>
    <row r="31" spans="3:11" ht="13.5" customHeight="1" thickBot="1" x14ac:dyDescent="0.25">
      <c r="C31" s="14" t="s">
        <v>37</v>
      </c>
      <c r="D31" s="19">
        <v>30274.710000000021</v>
      </c>
      <c r="E31" s="18"/>
      <c r="F31" s="18">
        <f>857.17</f>
        <v>857.17</v>
      </c>
      <c r="G31" s="17"/>
      <c r="H31" s="17">
        <f>+D31+E31-F31</f>
        <v>29417.540000000023</v>
      </c>
      <c r="I31" s="47"/>
      <c r="K31" s="1">
        <f>15043.77-2465.59+1093.78+1540.31-481.8+11723.38-2251.23</f>
        <v>24202.62</v>
      </c>
    </row>
    <row r="32" spans="3:11" ht="13.5" customHeight="1" thickBot="1" x14ac:dyDescent="0.25">
      <c r="C32" s="14" t="s">
        <v>36</v>
      </c>
      <c r="D32" s="19">
        <v>3714.34</v>
      </c>
      <c r="E32" s="18">
        <f>34709.61+13694.07+16904.96</f>
        <v>65308.639999999999</v>
      </c>
      <c r="F32" s="18">
        <f>15929.14+34335.51+12372.38+0.21+2556.05</f>
        <v>65193.29</v>
      </c>
      <c r="G32" s="17">
        <f>+E32</f>
        <v>65308.639999999999</v>
      </c>
      <c r="H32" s="17">
        <f>+D32+E32-F32</f>
        <v>3829.6899999999951</v>
      </c>
      <c r="I32" s="48"/>
      <c r="K32" s="1">
        <f>63.22+207.88-54.06+115.73-19.19+0.18</f>
        <v>313.76000000000005</v>
      </c>
    </row>
    <row r="33" spans="3:11" ht="13.5" customHeight="1" thickBot="1" x14ac:dyDescent="0.25">
      <c r="C33" s="14" t="s">
        <v>11</v>
      </c>
      <c r="D33" s="13">
        <f>SUM(D28:D32)</f>
        <v>237972.73000000019</v>
      </c>
      <c r="E33" s="13">
        <f>SUM(E28:E32)</f>
        <v>65308.639999999999</v>
      </c>
      <c r="F33" s="13">
        <f>SUM(F28:F32)</f>
        <v>72780.12</v>
      </c>
      <c r="G33" s="13">
        <f>SUM(G28:G32)</f>
        <v>65308.639999999999</v>
      </c>
      <c r="H33" s="13">
        <f>SUM(H28:H32)</f>
        <v>230501.25000000017</v>
      </c>
      <c r="I33" s="14"/>
    </row>
    <row r="34" spans="3:11" ht="13.5" customHeight="1" thickBot="1" x14ac:dyDescent="0.25">
      <c r="C34" s="45" t="s">
        <v>35</v>
      </c>
      <c r="D34" s="45"/>
      <c r="E34" s="45"/>
      <c r="F34" s="45"/>
      <c r="G34" s="45"/>
      <c r="H34" s="45"/>
      <c r="I34" s="45"/>
    </row>
    <row r="35" spans="3:11" ht="48.75" customHeight="1" thickBot="1" x14ac:dyDescent="0.25">
      <c r="C35" s="21" t="s">
        <v>34</v>
      </c>
      <c r="D35" s="30" t="s">
        <v>33</v>
      </c>
      <c r="E35" s="29" t="s">
        <v>32</v>
      </c>
      <c r="F35" s="29" t="s">
        <v>31</v>
      </c>
      <c r="G35" s="29" t="s">
        <v>30</v>
      </c>
      <c r="H35" s="29" t="s">
        <v>29</v>
      </c>
      <c r="I35" s="28" t="s">
        <v>28</v>
      </c>
    </row>
    <row r="36" spans="3:11" ht="13.5" customHeight="1" thickBot="1" x14ac:dyDescent="0.25">
      <c r="C36" s="27" t="s">
        <v>27</v>
      </c>
      <c r="D36" s="26">
        <v>262810.64999999967</v>
      </c>
      <c r="E36" s="25">
        <v>1707494.04</v>
      </c>
      <c r="F36" s="25">
        <f>1666897.62+5345.78</f>
        <v>1672243.4000000001</v>
      </c>
      <c r="G36" s="17">
        <f>+E36</f>
        <v>1707494.04</v>
      </c>
      <c r="H36" s="16">
        <f t="shared" ref="H36:H45" si="0">+D36+E36-F36</f>
        <v>298061.28999999957</v>
      </c>
      <c r="I36" s="52" t="s">
        <v>26</v>
      </c>
      <c r="J36" s="24">
        <f>105952.82+8.89-0.79+36.61-3.26+22.82-2.03+2.39-0.22-D36</f>
        <v>-156793.41999999963</v>
      </c>
      <c r="K36" s="24">
        <f>126661.21-2865.83+765.19-18.35+3072.08-74.39+207.23-37.14+1943.32-59.7+9.15-2.03+0.96-0.22-H36</f>
        <v>-168459.80999999956</v>
      </c>
    </row>
    <row r="37" spans="3:11" ht="14.25" customHeight="1" thickBot="1" x14ac:dyDescent="0.25">
      <c r="C37" s="14" t="s">
        <v>25</v>
      </c>
      <c r="D37" s="19">
        <v>54586.119999999879</v>
      </c>
      <c r="E37" s="17">
        <v>359262.96</v>
      </c>
      <c r="F37" s="17">
        <f>350654.6+1083.31</f>
        <v>351737.91</v>
      </c>
      <c r="G37" s="17">
        <v>1278307.92</v>
      </c>
      <c r="H37" s="16">
        <f t="shared" si="0"/>
        <v>62111.169999999925</v>
      </c>
      <c r="I37" s="53"/>
      <c r="J37" s="24">
        <f>25465.06-574.12</f>
        <v>24890.940000000002</v>
      </c>
    </row>
    <row r="38" spans="3:11" ht="13.5" customHeight="1" thickBot="1" x14ac:dyDescent="0.25">
      <c r="C38" s="21" t="s">
        <v>24</v>
      </c>
      <c r="D38" s="23">
        <v>1347.950000000008</v>
      </c>
      <c r="E38" s="17"/>
      <c r="F38" s="17"/>
      <c r="G38" s="17"/>
      <c r="H38" s="16">
        <f t="shared" si="0"/>
        <v>1347.950000000008</v>
      </c>
      <c r="I38" s="22"/>
      <c r="J38" s="1">
        <f>1579.48-135.46</f>
        <v>1444.02</v>
      </c>
    </row>
    <row r="39" spans="3:11" ht="12.75" customHeight="1" thickBot="1" x14ac:dyDescent="0.25">
      <c r="C39" s="14" t="s">
        <v>23</v>
      </c>
      <c r="D39" s="19">
        <v>31049.24000000002</v>
      </c>
      <c r="E39" s="17">
        <v>148790.48000000001</v>
      </c>
      <c r="F39" s="17">
        <f>144939.98-612.11</f>
        <v>144327.87000000002</v>
      </c>
      <c r="G39" s="17">
        <v>83922.12</v>
      </c>
      <c r="H39" s="16">
        <f t="shared" si="0"/>
        <v>35511.850000000006</v>
      </c>
      <c r="I39" s="20" t="s">
        <v>22</v>
      </c>
      <c r="J39" s="1">
        <f>15552.37-338.48</f>
        <v>15213.890000000001</v>
      </c>
    </row>
    <row r="40" spans="3:11" ht="30.75" customHeight="1" thickBot="1" x14ac:dyDescent="0.25">
      <c r="C40" s="14" t="s">
        <v>21</v>
      </c>
      <c r="D40" s="19">
        <v>18712.870000000083</v>
      </c>
      <c r="E40" s="17"/>
      <c r="F40" s="17">
        <f>3127.07+1579.29</f>
        <v>4706.3600000000006</v>
      </c>
      <c r="G40" s="17"/>
      <c r="H40" s="16">
        <f t="shared" si="0"/>
        <v>14006.510000000082</v>
      </c>
      <c r="I40" s="15" t="s">
        <v>20</v>
      </c>
      <c r="J40" s="1">
        <f>2261.36+19986.99</f>
        <v>22248.350000000002</v>
      </c>
      <c r="K40" s="1">
        <f>22378.71-624.74+3102.91+1743.21</f>
        <v>26600.089999999997</v>
      </c>
    </row>
    <row r="41" spans="3:11" ht="27" customHeight="1" thickBot="1" x14ac:dyDescent="0.25">
      <c r="C41" s="14" t="s">
        <v>19</v>
      </c>
      <c r="D41" s="19">
        <v>2592.9800000000032</v>
      </c>
      <c r="E41" s="18">
        <v>16954.919999999998</v>
      </c>
      <c r="F41" s="18">
        <f>16642.7+53.1</f>
        <v>16695.8</v>
      </c>
      <c r="G41" s="17">
        <v>8231.4</v>
      </c>
      <c r="H41" s="16">
        <f t="shared" si="0"/>
        <v>2852.1000000000022</v>
      </c>
      <c r="I41" s="15" t="s">
        <v>18</v>
      </c>
      <c r="J41" s="1">
        <f>1236.91-28.46</f>
        <v>1208.45</v>
      </c>
    </row>
    <row r="42" spans="3:11" ht="13.5" customHeight="1" thickBot="1" x14ac:dyDescent="0.25">
      <c r="C42" s="21" t="s">
        <v>17</v>
      </c>
      <c r="D42" s="19">
        <v>11232.420000000042</v>
      </c>
      <c r="E42" s="18">
        <v>131.32</v>
      </c>
      <c r="F42" s="18">
        <f>385.98+309.07</f>
        <v>695.05</v>
      </c>
      <c r="G42" s="17"/>
      <c r="H42" s="16">
        <f t="shared" si="0"/>
        <v>10668.690000000042</v>
      </c>
      <c r="I42" s="20"/>
      <c r="J42" s="1">
        <f>18311.8-567.92</f>
        <v>17743.88</v>
      </c>
    </row>
    <row r="43" spans="3:11" ht="13.5" customHeight="1" thickBot="1" x14ac:dyDescent="0.25">
      <c r="C43" s="21" t="s">
        <v>16</v>
      </c>
      <c r="D43" s="19">
        <v>3321.1800000000067</v>
      </c>
      <c r="E43" s="18">
        <v>-1803.17</v>
      </c>
      <c r="F43" s="18"/>
      <c r="G43" s="17"/>
      <c r="H43" s="16">
        <f t="shared" si="0"/>
        <v>1518.0100000000066</v>
      </c>
      <c r="I43" s="20"/>
      <c r="J43" s="1">
        <f>3238.08+1603.44</f>
        <v>4841.5200000000004</v>
      </c>
      <c r="K43" s="1">
        <f>8649.77+4293.12</f>
        <v>12942.89</v>
      </c>
    </row>
    <row r="44" spans="3:11" ht="13.5" customHeight="1" thickBot="1" x14ac:dyDescent="0.25">
      <c r="C44" s="21" t="s">
        <v>15</v>
      </c>
      <c r="D44" s="19">
        <v>12944.130000000019</v>
      </c>
      <c r="E44" s="18">
        <f>51618.3+13040.77</f>
        <v>64659.070000000007</v>
      </c>
      <c r="F44" s="18">
        <f>51961.42+12913.51+64.36</f>
        <v>64939.29</v>
      </c>
      <c r="G44" s="17">
        <f>+E44</f>
        <v>64659.070000000007</v>
      </c>
      <c r="H44" s="16">
        <f t="shared" si="0"/>
        <v>12663.910000000025</v>
      </c>
      <c r="I44" s="20" t="s">
        <v>14</v>
      </c>
    </row>
    <row r="45" spans="3:11" ht="13.5" customHeight="1" thickBot="1" x14ac:dyDescent="0.25">
      <c r="C45" s="14" t="s">
        <v>13</v>
      </c>
      <c r="D45" s="19">
        <v>6721.7599999999948</v>
      </c>
      <c r="E45" s="18">
        <v>43596.480000000003</v>
      </c>
      <c r="F45" s="18">
        <f>42638.84+138.11</f>
        <v>42776.95</v>
      </c>
      <c r="G45" s="17">
        <v>40743.120000000003</v>
      </c>
      <c r="H45" s="16">
        <f t="shared" si="0"/>
        <v>7541.2900000000009</v>
      </c>
      <c r="I45" s="15" t="s">
        <v>12</v>
      </c>
      <c r="J45" s="1">
        <f>3258.03-74.32</f>
        <v>3183.71</v>
      </c>
    </row>
    <row r="46" spans="3:11" s="11" customFormat="1" ht="13.5" customHeight="1" thickBot="1" x14ac:dyDescent="0.25">
      <c r="C46" s="14" t="s">
        <v>11</v>
      </c>
      <c r="D46" s="13">
        <f>SUM(D36:D45)</f>
        <v>405319.29999999976</v>
      </c>
      <c r="E46" s="13">
        <f>SUM(E36:E45)</f>
        <v>2339086.0999999996</v>
      </c>
      <c r="F46" s="13">
        <f>SUM(F36:F45)</f>
        <v>2298122.63</v>
      </c>
      <c r="G46" s="13">
        <f>SUM(G36:G45)</f>
        <v>3183357.67</v>
      </c>
      <c r="H46" s="13">
        <f>SUM(H36:H45)</f>
        <v>446282.76999999967</v>
      </c>
      <c r="I46" s="12"/>
    </row>
    <row r="47" spans="3:11" ht="13.5" customHeight="1" thickBot="1" x14ac:dyDescent="0.25">
      <c r="C47" s="39" t="s">
        <v>10</v>
      </c>
      <c r="D47" s="39"/>
      <c r="E47" s="39"/>
      <c r="F47" s="39"/>
      <c r="G47" s="39"/>
      <c r="H47" s="39"/>
      <c r="I47" s="39"/>
    </row>
    <row r="48" spans="3:11" ht="37.5" customHeight="1" thickBot="1" x14ac:dyDescent="0.25">
      <c r="C48" s="9" t="s">
        <v>9</v>
      </c>
      <c r="D48" s="40" t="s">
        <v>8</v>
      </c>
      <c r="E48" s="40"/>
      <c r="F48" s="40"/>
      <c r="G48" s="40"/>
      <c r="H48" s="40"/>
      <c r="I48" s="10" t="s">
        <v>7</v>
      </c>
    </row>
    <row r="49" spans="3:9" ht="37.5" customHeight="1" thickBot="1" x14ac:dyDescent="0.25">
      <c r="C49" s="9" t="s">
        <v>6</v>
      </c>
      <c r="D49" s="40" t="s">
        <v>5</v>
      </c>
      <c r="E49" s="40"/>
      <c r="F49" s="40"/>
      <c r="G49" s="40"/>
      <c r="H49" s="41"/>
      <c r="I49" s="8" t="s">
        <v>4</v>
      </c>
    </row>
    <row r="50" spans="3:9" ht="21" customHeight="1" x14ac:dyDescent="0.3">
      <c r="C50" s="7" t="s">
        <v>3</v>
      </c>
      <c r="D50" s="7"/>
      <c r="E50" s="7"/>
      <c r="F50" s="7"/>
      <c r="G50" s="7"/>
      <c r="H50" s="6">
        <f>+H33+H46</f>
        <v>676784.01999999979</v>
      </c>
    </row>
    <row r="51" spans="3:9" ht="15" hidden="1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x14ac:dyDescent="0.2">
      <c r="E53" s="3"/>
      <c r="F53" s="3"/>
    </row>
    <row r="54" spans="3:9" x14ac:dyDescent="0.2">
      <c r="D54" s="3"/>
      <c r="E54" s="3"/>
      <c r="F54" s="3"/>
    </row>
    <row r="55" spans="3:9" hidden="1" x14ac:dyDescent="0.2">
      <c r="D55" s="3"/>
      <c r="E55" s="3"/>
      <c r="F55" s="3"/>
      <c r="G55" s="3"/>
      <c r="H55" s="3">
        <f>37326.51+178599.42+4733.81+21720.26+1804.22+3483.88+1566.19+36326.95+1367.39+17961.26+6.19+8389.66+0.65+1842.46</f>
        <v>315128.85000000009</v>
      </c>
    </row>
    <row r="56" spans="3:9" x14ac:dyDescent="0.2">
      <c r="C56" s="2" t="s">
        <v>0</v>
      </c>
      <c r="E56" s="3">
        <f>+E46+E33+21915+75000</f>
        <v>2501309.7399999998</v>
      </c>
      <c r="F56" s="3"/>
      <c r="G56" s="3">
        <f>+G46+G33</f>
        <v>3248666.31</v>
      </c>
      <c r="H56" s="3"/>
    </row>
    <row r="57" spans="3:9" x14ac:dyDescent="0.2">
      <c r="D57" s="3"/>
      <c r="E57" s="3"/>
      <c r="F57" s="3"/>
      <c r="G57" s="3"/>
      <c r="H57" s="3"/>
    </row>
  </sheetData>
  <mergeCells count="11">
    <mergeCell ref="C22:I22"/>
    <mergeCell ref="C23:I23"/>
    <mergeCell ref="C24:I24"/>
    <mergeCell ref="C25:I25"/>
    <mergeCell ref="I36:I37"/>
    <mergeCell ref="C47:I47"/>
    <mergeCell ref="D49:H49"/>
    <mergeCell ref="D48:H48"/>
    <mergeCell ref="C27:I27"/>
    <mergeCell ref="C34:I3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13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4" customWidth="1"/>
    <col min="2" max="2" width="12.42578125" style="54" customWidth="1"/>
    <col min="3" max="3" width="13.28515625" style="54" hidden="1" customWidth="1"/>
    <col min="4" max="4" width="12.140625" style="54" customWidth="1"/>
    <col min="5" max="5" width="13.5703125" style="54" customWidth="1"/>
    <col min="6" max="6" width="13.28515625" style="54" customWidth="1"/>
    <col min="7" max="7" width="14.28515625" style="54" customWidth="1"/>
    <col min="8" max="8" width="15.140625" style="54" customWidth="1"/>
    <col min="9" max="9" width="13.85546875" style="54" customWidth="1"/>
    <col min="10" max="16384" width="9.140625" style="54"/>
  </cols>
  <sheetData>
    <row r="13" spans="1:9" x14ac:dyDescent="0.25">
      <c r="A13" s="63" t="s">
        <v>76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75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74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73</v>
      </c>
      <c r="B16" s="61" t="s">
        <v>72</v>
      </c>
      <c r="C16" s="61" t="s">
        <v>71</v>
      </c>
      <c r="D16" s="61" t="s">
        <v>70</v>
      </c>
      <c r="E16" s="61" t="s">
        <v>69</v>
      </c>
      <c r="F16" s="62" t="s">
        <v>68</v>
      </c>
      <c r="G16" s="62" t="s">
        <v>67</v>
      </c>
      <c r="H16" s="61" t="s">
        <v>66</v>
      </c>
      <c r="I16" s="61" t="s">
        <v>65</v>
      </c>
    </row>
    <row r="17" spans="1:9" x14ac:dyDescent="0.25">
      <c r="A17" s="60" t="s">
        <v>64</v>
      </c>
      <c r="B17" s="58">
        <v>-146.31983</v>
      </c>
      <c r="C17" s="59"/>
      <c r="D17" s="59">
        <v>359.26296000000002</v>
      </c>
      <c r="E17" s="58">
        <v>351.73791</v>
      </c>
      <c r="F17" s="58">
        <v>96.915000000000006</v>
      </c>
      <c r="G17" s="57">
        <v>1278.30792</v>
      </c>
      <c r="H17" s="56">
        <v>62.111170000000001</v>
      </c>
      <c r="I17" s="56">
        <f>B17+D17+F17-G17</f>
        <v>-968.44978999999989</v>
      </c>
    </row>
    <row r="19" spans="1:9" x14ac:dyDescent="0.25">
      <c r="A19" s="54" t="s">
        <v>63</v>
      </c>
    </row>
    <row r="20" spans="1:9" x14ac:dyDescent="0.25">
      <c r="A20" s="55" t="s">
        <v>62</v>
      </c>
      <c r="B20" s="55"/>
      <c r="C20" s="55"/>
      <c r="D20" s="55"/>
      <c r="E20" s="55"/>
      <c r="F20" s="55"/>
    </row>
    <row r="21" spans="1:9" x14ac:dyDescent="0.25">
      <c r="A21" s="55" t="s">
        <v>61</v>
      </c>
      <c r="B21" s="55"/>
      <c r="C21" s="55"/>
      <c r="D21" s="55"/>
      <c r="E21" s="55"/>
      <c r="F21" s="55"/>
    </row>
    <row r="22" spans="1:9" x14ac:dyDescent="0.25">
      <c r="A22" s="55" t="s">
        <v>60</v>
      </c>
      <c r="B22" s="55"/>
      <c r="C22" s="55"/>
      <c r="D22" s="55"/>
      <c r="E22" s="55"/>
      <c r="F22" s="55"/>
    </row>
    <row r="23" spans="1:9" x14ac:dyDescent="0.25">
      <c r="A23" s="55" t="s">
        <v>59</v>
      </c>
      <c r="B23" s="55"/>
      <c r="C23" s="55"/>
      <c r="D23" s="55"/>
      <c r="E23" s="55"/>
      <c r="F23" s="55"/>
    </row>
    <row r="24" spans="1:9" x14ac:dyDescent="0.25">
      <c r="A24" s="55" t="s">
        <v>58</v>
      </c>
      <c r="B24" s="55"/>
      <c r="C24" s="55"/>
      <c r="D24" s="55"/>
      <c r="E24" s="55"/>
      <c r="F24" s="55"/>
    </row>
    <row r="25" spans="1:9" x14ac:dyDescent="0.25">
      <c r="A25" s="55" t="s">
        <v>57</v>
      </c>
      <c r="B25" s="55"/>
      <c r="C25" s="55"/>
      <c r="D25" s="55"/>
      <c r="E25" s="55"/>
      <c r="F25" s="55"/>
    </row>
    <row r="26" spans="1:9" x14ac:dyDescent="0.25">
      <c r="A26" s="55" t="s">
        <v>56</v>
      </c>
      <c r="B26" s="55"/>
      <c r="C26" s="55"/>
      <c r="D26" s="55"/>
      <c r="E26" s="55"/>
      <c r="F26" s="55"/>
    </row>
    <row r="27" spans="1:9" x14ac:dyDescent="0.25">
      <c r="A27" s="55" t="s">
        <v>55</v>
      </c>
      <c r="B27" s="55"/>
      <c r="C27" s="55"/>
      <c r="D27" s="55"/>
      <c r="E27" s="55"/>
      <c r="F27" s="55"/>
    </row>
    <row r="28" spans="1:9" x14ac:dyDescent="0.25">
      <c r="A28" s="55" t="s">
        <v>54</v>
      </c>
      <c r="B28" s="55"/>
      <c r="C28" s="55"/>
      <c r="D28" s="55"/>
      <c r="E28" s="55"/>
      <c r="F28" s="55"/>
    </row>
    <row r="29" spans="1:9" x14ac:dyDescent="0.25">
      <c r="A29" s="55" t="s">
        <v>53</v>
      </c>
      <c r="B29" s="55"/>
      <c r="C29" s="55"/>
      <c r="D29" s="55"/>
      <c r="E29" s="55"/>
      <c r="F29" s="55"/>
    </row>
    <row r="30" spans="1:9" x14ac:dyDescent="0.25">
      <c r="A30" s="55" t="s">
        <v>52</v>
      </c>
    </row>
    <row r="31" spans="1:9" x14ac:dyDescent="0.25">
      <c r="A31" s="54" t="s">
        <v>51</v>
      </c>
    </row>
    <row r="32" spans="1:9" x14ac:dyDescent="0.25">
      <c r="A32" s="55" t="s">
        <v>50</v>
      </c>
    </row>
    <row r="33" spans="1:1" x14ac:dyDescent="0.25">
      <c r="A33" s="54" t="s">
        <v>49</v>
      </c>
    </row>
    <row r="34" spans="1:1" x14ac:dyDescent="0.25">
      <c r="A34" s="54" t="s">
        <v>48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Центральная6 1</vt:lpstr>
      <vt:lpstr>центральная 6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2021-03-24T08:00:43Z</dcterms:created>
  <dcterms:modified xsi:type="dcterms:W3CDTF">2021-03-24T08:59:28Z</dcterms:modified>
</cp:coreProperties>
</file>