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20\Отчет год\"/>
    </mc:Choice>
  </mc:AlternateContent>
  <bookViews>
    <workbookView xWindow="0" yWindow="0" windowWidth="19200" windowHeight="12180"/>
  </bookViews>
  <sheets>
    <sheet name="Центральная6 2" sheetId="1" r:id="rId1"/>
    <sheet name="Центральная 6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F29" i="1" l="1"/>
  <c r="H29" i="1"/>
  <c r="K29" i="1"/>
  <c r="F30" i="1"/>
  <c r="H30" i="1" s="1"/>
  <c r="H34" i="1" s="1"/>
  <c r="K30" i="1"/>
  <c r="F31" i="1"/>
  <c r="H31" i="1"/>
  <c r="K31" i="1"/>
  <c r="F32" i="1"/>
  <c r="H32" i="1" s="1"/>
  <c r="K32" i="1"/>
  <c r="E33" i="1"/>
  <c r="F33" i="1"/>
  <c r="G33" i="1"/>
  <c r="H33" i="1"/>
  <c r="K33" i="1"/>
  <c r="D34" i="1"/>
  <c r="E34" i="1"/>
  <c r="F34" i="1"/>
  <c r="G34" i="1"/>
  <c r="F37" i="1"/>
  <c r="G37" i="1"/>
  <c r="H37" i="1"/>
  <c r="J37" i="1"/>
  <c r="K37" i="1"/>
  <c r="F38" i="1"/>
  <c r="H38" i="1"/>
  <c r="J38" i="1"/>
  <c r="F39" i="1"/>
  <c r="H39" i="1" s="1"/>
  <c r="J39" i="1"/>
  <c r="F40" i="1"/>
  <c r="H40" i="1"/>
  <c r="J40" i="1"/>
  <c r="F41" i="1"/>
  <c r="H41" i="1" s="1"/>
  <c r="J41" i="1"/>
  <c r="K41" i="1"/>
  <c r="F42" i="1"/>
  <c r="H42" i="1" s="1"/>
  <c r="J42" i="1"/>
  <c r="F43" i="1"/>
  <c r="H43" i="1"/>
  <c r="J43" i="1"/>
  <c r="F44" i="1"/>
  <c r="H44" i="1" s="1"/>
  <c r="J44" i="1"/>
  <c r="K44" i="1"/>
  <c r="E45" i="1"/>
  <c r="F45" i="1"/>
  <c r="G45" i="1"/>
  <c r="H45" i="1"/>
  <c r="F46" i="1"/>
  <c r="H46" i="1"/>
  <c r="J46" i="1"/>
  <c r="D47" i="1"/>
  <c r="E47" i="1"/>
  <c r="F47" i="1"/>
  <c r="G47" i="1"/>
  <c r="H56" i="1"/>
  <c r="E57" i="1"/>
  <c r="G57" i="1"/>
  <c r="H47" i="1" l="1"/>
  <c r="H51" i="1"/>
</calcChain>
</file>

<file path=xl/sharedStrings.xml><?xml version="1.0" encoding="utf-8"?>
<sst xmlns="http://schemas.openxmlformats.org/spreadsheetml/2006/main" count="80" uniqueCount="72">
  <si>
    <t>ИТОГО ЖКУ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</si>
  <si>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</si>
  <si>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</si>
  <si>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01.01.2021г.</t>
  </si>
  <si>
    <t>ООО "Дубровин"</t>
  </si>
  <si>
    <t xml:space="preserve">Поступило от ООО "Дубровин" за управление и содержание общедомового имущества 18654,79 руб. </t>
  </si>
  <si>
    <t>ООО "ГМК", ООО "Икс-Трим", АО "Эр-телеком холдинг", ООО "СкайНэт"</t>
  </si>
  <si>
    <t xml:space="preserve">Поступило за размещение интернет оборудования 21915,00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</si>
  <si>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</si>
  <si>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</si>
  <si>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</si>
  <si>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</si>
  <si>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</si>
  <si>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</si>
  <si>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</si>
  <si>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</si>
  <si>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</si>
  <si>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</si>
  <si>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</si>
  <si>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</si>
  <si>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</si>
  <si>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</si>
  <si>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</si>
  <si>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</si>
  <si>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</si>
  <si>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Н/2008-14 от 01.05.2008г.</t>
  </si>
  <si>
    <t>Упр. и сод.общего им-ва</t>
  </si>
  <si>
    <t>Наименование подрядчика</t>
  </si>
  <si>
    <t>Задолженность населения на 01.01.2021г. (руб.)</t>
  </si>
  <si>
    <t>Перечислено поставщику услуг в 2020г. (руб.)</t>
  </si>
  <si>
    <t>Поступило в счет оплаты в 2020г. (руб.)</t>
  </si>
  <si>
    <t>Начислено населению за 2020г. (руб.)</t>
  </si>
  <si>
    <t>Задолженность населения на 01.01.2020г.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</si>
  <si>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</si>
  <si>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</si>
  <si>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</si>
  <si>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</si>
  <si>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</si>
  <si>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</si>
  <si>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</si>
  <si>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</si>
  <si>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</si>
  <si>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</si>
  <si>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6/2  по ул. Центральная с 01.01.2020г. по 31.12.2020г.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</si>
  <si>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</si>
  <si>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</si>
  <si>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</si>
  <si>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Материалы для ремонта лифтового оборудования - 3.55т.р.</t>
  </si>
  <si>
    <t>Декоративная зашивка ливневой канализации и замена кабель-каналов в подъездах - 204.47т.р.</t>
  </si>
  <si>
    <t>Ремонт бетонных площадок - 65.18т.р.</t>
  </si>
  <si>
    <t>Работы по подводке ХВС, ГВС в подъезд - 47.80 т.р.</t>
  </si>
  <si>
    <t>Герметизация швов - 139.20 т.р.</t>
  </si>
  <si>
    <t>Работы по ремонту подъездов -771.44 т.р.</t>
  </si>
  <si>
    <t>Расходный материал - 1.81 т.р.</t>
  </si>
  <si>
    <t>Аварийное обслуживание - 5.93 т.р.</t>
  </si>
  <si>
    <t>Производство работ по неисправности в системе освещения общедомовых помещений - 23.02 т.р.</t>
  </si>
  <si>
    <t>замена замков в помещениях общего пользования - 0.34 т.р.</t>
  </si>
  <si>
    <t>Замена разбитых стекол окон, дверей, ремонт поручней, стен в подъезде,</t>
  </si>
  <si>
    <r>
      <t>Затраты по статье "текущий ремонт" составили 1262</t>
    </r>
    <r>
      <rPr>
        <b/>
        <sz val="11"/>
        <color indexed="8"/>
        <rFont val="Calibri"/>
        <family val="2"/>
        <charset val="204"/>
      </rPr>
      <t xml:space="preserve">.74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</si>
  <si>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</si>
  <si>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</si>
  <si>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01.01.2021г.,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</si>
  <si>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</si>
  <si>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</si>
  <si>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</si>
  <si>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</si>
  <si>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</si>
  <si>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01.01.2020г., тыс.руб.</t>
  </si>
  <si>
    <t>№                             п/п</t>
  </si>
  <si>
    <t>№ 6/2 по ул. Центральная с 01.01.2020г. по 31.12.2020г.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</si>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</sst>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wrapText="1"/>
    </xf>
    <xf numFmtId="0" fontId="2" fillId="0" borderId="0" xfId="0" applyFont="1" applyFill="1"/>
    <xf numFmtId="0" fontId="10" fillId="0" borderId="7" xfId="0" applyFont="1" applyFill="1" applyBorder="1" applyAlignment="1">
      <alignment horizontal="center" vertical="top" wrapText="1"/>
    </xf>
    <xf numFmtId="4" fontId="9" fillId="0" borderId="7" xfId="0" applyNumberFormat="1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" fontId="11" fillId="0" borderId="2" xfId="0" applyNumberFormat="1" applyFont="1" applyFill="1" applyBorder="1" applyAlignment="1">
      <alignment vertical="top" wrapText="1"/>
    </xf>
    <xf numFmtId="4" fontId="11" fillId="0" borderId="7" xfId="0" applyNumberFormat="1" applyFont="1" applyFill="1" applyBorder="1" applyAlignment="1">
      <alignment vertical="top" wrapText="1"/>
    </xf>
    <xf numFmtId="4" fontId="3" fillId="0" borderId="7" xfId="0" applyNumberFormat="1" applyFont="1" applyFill="1" applyBorder="1" applyAlignment="1">
      <alignment vertical="top" wrapText="1"/>
    </xf>
    <xf numFmtId="4" fontId="3" fillId="0" borderId="7" xfId="0" applyNumberFormat="1" applyFont="1" applyFill="1" applyBorder="1" applyAlignment="1">
      <alignment horizontal="right" vertical="top" wrapText="1"/>
    </xf>
    <xf numFmtId="0" fontId="12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4" fontId="4" fillId="0" borderId="7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2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7" fillId="0" borderId="0" xfId="0" applyFont="1" applyFill="1" applyBorder="1"/>
    <xf numFmtId="0" fontId="9" fillId="0" borderId="0" xfId="0" applyFont="1" applyFill="1" applyAlignment="1">
      <alignment horizontal="center"/>
    </xf>
    <xf numFmtId="0" fontId="17" fillId="0" borderId="2" xfId="0" applyFont="1" applyFill="1" applyBorder="1"/>
    <xf numFmtId="0" fontId="17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7" fillId="0" borderId="0" xfId="0" applyFont="1" applyFill="1"/>
    <xf numFmtId="0" fontId="15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/>
    </xf>
    <xf numFmtId="0" fontId="1" fillId="0" borderId="0" xfId="1"/>
    <xf numFmtId="0" fontId="19" fillId="0" borderId="0" xfId="1" applyFont="1"/>
    <xf numFmtId="0" fontId="19" fillId="0" borderId="0" xfId="1" applyFont="1" applyFill="1"/>
    <xf numFmtId="0" fontId="19" fillId="0" borderId="0" xfId="1" applyFont="1" applyFill="1" applyBorder="1"/>
    <xf numFmtId="2" fontId="18" fillId="0" borderId="5" xfId="1" applyNumberFormat="1" applyFont="1" applyFill="1" applyBorder="1" applyAlignment="1">
      <alignment horizontal="center" vertical="center"/>
    </xf>
    <xf numFmtId="2" fontId="18" fillId="2" borderId="5" xfId="1" applyNumberFormat="1" applyFont="1" applyFill="1" applyBorder="1" applyAlignment="1">
      <alignment horizontal="center" vertical="center"/>
    </xf>
    <xf numFmtId="2" fontId="18" fillId="3" borderId="5" xfId="1" applyNumberFormat="1" applyFont="1" applyFill="1" applyBorder="1" applyAlignment="1">
      <alignment horizontal="center" vertical="center"/>
    </xf>
    <xf numFmtId="2" fontId="18" fillId="4" borderId="5" xfId="1" applyNumberFormat="1" applyFont="1" applyFill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C32" zoomScaleNormal="100" workbookViewId="0">
      <selection activeCell="G47" sqref="G47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28515625" style="2" customWidth="1"/>
    <col min="4" max="4" width="13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85546875" style="2" customWidth="1"/>
    <col min="9" max="9" width="23.5703125" style="2" customWidth="1"/>
    <col min="10" max="10" width="10.140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8"/>
      <c r="D1" s="38"/>
      <c r="E1" s="38"/>
      <c r="F1" s="38"/>
      <c r="G1" s="38"/>
      <c r="H1" s="38"/>
      <c r="I1" s="38"/>
    </row>
    <row r="2" spans="3:9" ht="13.5" hidden="1" customHeight="1" thickBot="1" x14ac:dyDescent="0.25">
      <c r="C2" s="38"/>
      <c r="D2" s="38"/>
      <c r="E2" s="38" t="s">
        <v>46</v>
      </c>
      <c r="F2" s="38"/>
      <c r="G2" s="38"/>
      <c r="H2" s="38"/>
      <c r="I2" s="38"/>
    </row>
    <row r="3" spans="3:9" ht="13.5" hidden="1" customHeight="1" thickBot="1" x14ac:dyDescent="0.25">
      <c r="C3" s="37"/>
      <c r="D3" s="36"/>
      <c r="E3" s="35"/>
      <c r="F3" s="35"/>
      <c r="G3" s="35"/>
      <c r="H3" s="35"/>
      <c r="I3" s="34"/>
    </row>
    <row r="4" spans="3:9" ht="12.75" hidden="1" customHeight="1" x14ac:dyDescent="0.2">
      <c r="C4" s="33"/>
      <c r="D4" s="33"/>
      <c r="E4" s="32"/>
      <c r="F4" s="32"/>
      <c r="G4" s="32"/>
      <c r="H4" s="32"/>
      <c r="I4" s="32"/>
    </row>
    <row r="5" spans="3:9" ht="12.75" customHeight="1" x14ac:dyDescent="0.2">
      <c r="C5" s="33"/>
      <c r="D5" s="33"/>
      <c r="E5" s="32"/>
      <c r="F5" s="32"/>
      <c r="G5" s="32"/>
      <c r="H5" s="32"/>
      <c r="I5" s="32"/>
    </row>
    <row r="6" spans="3:9" ht="12.75" customHeight="1" x14ac:dyDescent="0.2">
      <c r="C6" s="33"/>
      <c r="D6" s="33"/>
      <c r="E6" s="32"/>
      <c r="F6" s="32"/>
      <c r="G6" s="32"/>
      <c r="H6" s="32"/>
      <c r="I6" s="32"/>
    </row>
    <row r="7" spans="3:9" ht="12.75" customHeight="1" x14ac:dyDescent="0.2">
      <c r="C7" s="33"/>
      <c r="D7" s="33"/>
      <c r="E7" s="32"/>
      <c r="F7" s="32"/>
      <c r="G7" s="32"/>
      <c r="H7" s="32"/>
      <c r="I7" s="32"/>
    </row>
    <row r="8" spans="3:9" ht="12.75" customHeight="1" x14ac:dyDescent="0.2">
      <c r="C8" s="33"/>
      <c r="D8" s="33"/>
      <c r="E8" s="32"/>
      <c r="F8" s="32"/>
      <c r="G8" s="32"/>
      <c r="H8" s="32"/>
      <c r="I8" s="32"/>
    </row>
    <row r="9" spans="3:9" ht="12.75" customHeight="1" x14ac:dyDescent="0.2">
      <c r="C9" s="33"/>
      <c r="D9" s="33"/>
      <c r="E9" s="32"/>
      <c r="F9" s="32"/>
      <c r="G9" s="32"/>
      <c r="H9" s="32"/>
      <c r="I9" s="32"/>
    </row>
    <row r="10" spans="3:9" ht="12.75" customHeight="1" x14ac:dyDescent="0.2">
      <c r="C10" s="33"/>
      <c r="D10" s="33"/>
      <c r="E10" s="32"/>
      <c r="F10" s="32"/>
      <c r="G10" s="32"/>
      <c r="H10" s="32"/>
      <c r="I10" s="32"/>
    </row>
    <row r="11" spans="3:9" ht="12.75" customHeight="1" x14ac:dyDescent="0.2">
      <c r="C11" s="33"/>
      <c r="D11" s="33"/>
      <c r="E11" s="32"/>
      <c r="F11" s="32"/>
      <c r="G11" s="32"/>
      <c r="H11" s="32"/>
      <c r="I11" s="32"/>
    </row>
    <row r="12" spans="3:9" ht="12.75" customHeight="1" x14ac:dyDescent="0.2">
      <c r="C12" s="33"/>
      <c r="D12" s="33"/>
      <c r="E12" s="32"/>
      <c r="F12" s="32"/>
      <c r="G12" s="32"/>
      <c r="H12" s="32"/>
      <c r="I12" s="32"/>
    </row>
    <row r="13" spans="3:9" ht="12.75" customHeight="1" x14ac:dyDescent="0.2">
      <c r="C13" s="33"/>
      <c r="D13" s="33"/>
      <c r="E13" s="32"/>
      <c r="F13" s="32"/>
      <c r="G13" s="32"/>
      <c r="H13" s="32"/>
      <c r="I13" s="32"/>
    </row>
    <row r="14" spans="3:9" ht="12.75" customHeight="1" x14ac:dyDescent="0.2">
      <c r="C14" s="33"/>
      <c r="D14" s="33"/>
      <c r="E14" s="32"/>
      <c r="F14" s="32"/>
      <c r="G14" s="32"/>
      <c r="H14" s="32"/>
      <c r="I14" s="32"/>
    </row>
    <row r="15" spans="3:9" ht="12.75" customHeight="1" x14ac:dyDescent="0.2">
      <c r="C15" s="33"/>
      <c r="D15" s="33"/>
      <c r="E15" s="32"/>
      <c r="F15" s="32"/>
      <c r="G15" s="32"/>
      <c r="H15" s="32"/>
      <c r="I15" s="32"/>
    </row>
    <row r="16" spans="3:9" ht="12.75" customHeight="1" x14ac:dyDescent="0.2">
      <c r="C16" s="33"/>
      <c r="D16" s="33"/>
      <c r="E16" s="32"/>
      <c r="F16" s="32"/>
      <c r="G16" s="32"/>
      <c r="H16" s="32"/>
      <c r="I16" s="32"/>
    </row>
    <row r="17" spans="3:11" ht="12.75" customHeight="1" x14ac:dyDescent="0.2">
      <c r="C17" s="33"/>
      <c r="D17" s="33"/>
      <c r="E17" s="32"/>
      <c r="F17" s="32"/>
      <c r="G17" s="32"/>
      <c r="H17" s="32"/>
      <c r="I17" s="32"/>
    </row>
    <row r="18" spans="3:11" ht="12.75" customHeight="1" x14ac:dyDescent="0.2">
      <c r="C18" s="33"/>
      <c r="D18" s="33"/>
      <c r="E18" s="32"/>
      <c r="F18" s="32"/>
      <c r="G18" s="32"/>
      <c r="H18" s="32"/>
      <c r="I18" s="32"/>
    </row>
    <row r="19" spans="3:11" ht="12.75" customHeight="1" x14ac:dyDescent="0.2">
      <c r="C19" s="33"/>
      <c r="D19" s="33"/>
      <c r="E19" s="32"/>
      <c r="F19" s="32"/>
      <c r="G19" s="32"/>
      <c r="H19" s="32"/>
      <c r="I19" s="32"/>
    </row>
    <row r="20" spans="3:11" ht="12.75" customHeight="1" x14ac:dyDescent="0.2">
      <c r="C20" s="33"/>
      <c r="D20" s="33"/>
      <c r="E20" s="32"/>
      <c r="F20" s="32"/>
      <c r="G20" s="32"/>
      <c r="H20" s="32"/>
      <c r="I20" s="32"/>
    </row>
    <row r="21" spans="3:11" ht="12.75" customHeight="1" x14ac:dyDescent="0.2">
      <c r="C21" s="33"/>
      <c r="D21" s="33"/>
      <c r="E21" s="32"/>
      <c r="F21" s="32"/>
      <c r="G21" s="32"/>
      <c r="H21" s="32"/>
      <c r="I21" s="32"/>
    </row>
    <row r="22" spans="3:11" ht="12.75" customHeight="1" x14ac:dyDescent="0.2">
      <c r="C22" s="33"/>
      <c r="D22" s="33"/>
      <c r="E22" s="32"/>
      <c r="F22" s="32"/>
      <c r="G22" s="32"/>
      <c r="H22" s="32"/>
      <c r="I22" s="32"/>
    </row>
    <row r="23" spans="3:11" ht="14.25" x14ac:dyDescent="0.2">
      <c r="C23" s="50" t="s">
        <v>45</v>
      </c>
      <c r="D23" s="50"/>
      <c r="E23" s="50"/>
      <c r="F23" s="50"/>
      <c r="G23" s="50"/>
      <c r="H23" s="50"/>
      <c r="I23" s="50"/>
    </row>
    <row r="24" spans="3:11" x14ac:dyDescent="0.2">
      <c r="C24" s="39" t="s">
        <v>44</v>
      </c>
      <c r="D24" s="39"/>
      <c r="E24" s="39"/>
      <c r="F24" s="39"/>
      <c r="G24" s="39"/>
      <c r="H24" s="39"/>
      <c r="I24" s="39"/>
    </row>
    <row r="25" spans="3:11" x14ac:dyDescent="0.2">
      <c r="C25" s="39" t="s">
        <v>43</v>
      </c>
      <c r="D25" s="39"/>
      <c r="E25" s="39"/>
      <c r="F25" s="39"/>
      <c r="G25" s="39"/>
      <c r="H25" s="39"/>
      <c r="I25" s="39"/>
    </row>
    <row r="26" spans="3:11" ht="6" customHeight="1" thickBot="1" x14ac:dyDescent="0.25">
      <c r="C26" s="55"/>
      <c r="D26" s="55"/>
      <c r="E26" s="55"/>
      <c r="F26" s="55"/>
      <c r="G26" s="55"/>
      <c r="H26" s="55"/>
      <c r="I26" s="55"/>
    </row>
    <row r="27" spans="3:11" ht="48.75" customHeight="1" thickBot="1" x14ac:dyDescent="0.25">
      <c r="C27" s="27" t="s">
        <v>33</v>
      </c>
      <c r="D27" s="30" t="s">
        <v>32</v>
      </c>
      <c r="E27" s="29" t="s">
        <v>31</v>
      </c>
      <c r="F27" s="29" t="s">
        <v>30</v>
      </c>
      <c r="G27" s="29" t="s">
        <v>29</v>
      </c>
      <c r="H27" s="29" t="s">
        <v>28</v>
      </c>
      <c r="I27" s="30" t="s">
        <v>42</v>
      </c>
    </row>
    <row r="28" spans="3:11" ht="13.5" customHeight="1" thickBot="1" x14ac:dyDescent="0.25">
      <c r="C28" s="52" t="s">
        <v>41</v>
      </c>
      <c r="D28" s="53"/>
      <c r="E28" s="53"/>
      <c r="F28" s="53"/>
      <c r="G28" s="53"/>
      <c r="H28" s="53"/>
      <c r="I28" s="54"/>
    </row>
    <row r="29" spans="3:11" ht="13.5" customHeight="1" thickBot="1" x14ac:dyDescent="0.25">
      <c r="C29" s="15" t="s">
        <v>40</v>
      </c>
      <c r="D29" s="20">
        <v>89792.940000000148</v>
      </c>
      <c r="E29" s="18"/>
      <c r="F29" s="18">
        <f>22052.79+1248.05</f>
        <v>23300.84</v>
      </c>
      <c r="G29" s="18"/>
      <c r="H29" s="18">
        <f>+D29+E29-F29</f>
        <v>66492.100000000151</v>
      </c>
      <c r="I29" s="40" t="s">
        <v>39</v>
      </c>
      <c r="K29" s="31">
        <f>51046.06+172701.91-703.55</f>
        <v>223044.42</v>
      </c>
    </row>
    <row r="30" spans="3:11" ht="13.5" customHeight="1" thickBot="1" x14ac:dyDescent="0.25">
      <c r="C30" s="15" t="s">
        <v>38</v>
      </c>
      <c r="D30" s="20">
        <v>91162.200000000055</v>
      </c>
      <c r="E30" s="19"/>
      <c r="F30" s="19">
        <f>13114.3+578.04+1452.96+924.9</f>
        <v>16070.199999999999</v>
      </c>
      <c r="G30" s="18"/>
      <c r="H30" s="18">
        <f>+D30+E30-F30</f>
        <v>75092.000000000058</v>
      </c>
      <c r="I30" s="41"/>
      <c r="K30" s="31">
        <f>29823.13+116557.4-3561.97</f>
        <v>142818.56</v>
      </c>
    </row>
    <row r="31" spans="3:11" ht="13.5" customHeight="1" thickBot="1" x14ac:dyDescent="0.25">
      <c r="C31" s="15" t="s">
        <v>37</v>
      </c>
      <c r="D31" s="20">
        <v>34242.359999999957</v>
      </c>
      <c r="E31" s="19"/>
      <c r="F31" s="19">
        <f>4648.71+261.31</f>
        <v>4910.0200000000004</v>
      </c>
      <c r="G31" s="18"/>
      <c r="H31" s="18">
        <f>+D31+E31-F31</f>
        <v>29332.339999999956</v>
      </c>
      <c r="I31" s="41"/>
      <c r="K31" s="1">
        <f>62118.8-728.93+416+12495.67</f>
        <v>74301.540000000008</v>
      </c>
    </row>
    <row r="32" spans="3:11" ht="13.5" customHeight="1" thickBot="1" x14ac:dyDescent="0.25">
      <c r="C32" s="15" t="s">
        <v>36</v>
      </c>
      <c r="D32" s="20">
        <v>25946.769999999924</v>
      </c>
      <c r="E32" s="19"/>
      <c r="F32" s="19">
        <f>78.25+3517.47+183.12</f>
        <v>3778.8399999999997</v>
      </c>
      <c r="G32" s="18"/>
      <c r="H32" s="18">
        <f>+D32+E32-F32</f>
        <v>22167.929999999924</v>
      </c>
      <c r="I32" s="41"/>
      <c r="K32" s="1">
        <f>16177.73-396.02+3319.03+22028.24-251.56+4277.62</f>
        <v>45155.040000000001</v>
      </c>
    </row>
    <row r="33" spans="3:11" ht="13.5" customHeight="1" thickBot="1" x14ac:dyDescent="0.25">
      <c r="C33" s="15" t="s">
        <v>35</v>
      </c>
      <c r="D33" s="20">
        <v>4626.7800000000061</v>
      </c>
      <c r="E33" s="19">
        <f>7931.93+13981.68+5829.6</f>
        <v>27743.21</v>
      </c>
      <c r="F33" s="19">
        <f>13303.25+5771.94+0.04+46.8+2.94+7835.07-31.86</f>
        <v>26928.179999999997</v>
      </c>
      <c r="G33" s="18">
        <f>+E33</f>
        <v>27743.21</v>
      </c>
      <c r="H33" s="18">
        <f>+D33+E33-F33</f>
        <v>5441.8100000000086</v>
      </c>
      <c r="I33" s="42"/>
      <c r="K33" s="1">
        <f>44.63+15.15+993.26-58.23+2346.52-97.65+671.99</f>
        <v>3915.67</v>
      </c>
    </row>
    <row r="34" spans="3:11" ht="13.5" customHeight="1" thickBot="1" x14ac:dyDescent="0.25">
      <c r="C34" s="15" t="s">
        <v>10</v>
      </c>
      <c r="D34" s="14">
        <f>SUM(D29:D33)</f>
        <v>245771.05000000008</v>
      </c>
      <c r="E34" s="14">
        <f>SUM(E29:E33)</f>
        <v>27743.21</v>
      </c>
      <c r="F34" s="14">
        <f>SUM(F29:F33)</f>
        <v>74988.079999999987</v>
      </c>
      <c r="G34" s="14">
        <f>SUM(G29:G33)</f>
        <v>27743.21</v>
      </c>
      <c r="H34" s="14">
        <f>SUM(H29:H33)</f>
        <v>198526.18000000011</v>
      </c>
      <c r="I34" s="15"/>
    </row>
    <row r="35" spans="3:11" ht="13.5" customHeight="1" thickBot="1" x14ac:dyDescent="0.25">
      <c r="C35" s="51" t="s">
        <v>34</v>
      </c>
      <c r="D35" s="51"/>
      <c r="E35" s="51"/>
      <c r="F35" s="51"/>
      <c r="G35" s="51"/>
      <c r="H35" s="51"/>
      <c r="I35" s="51"/>
    </row>
    <row r="36" spans="3:11" ht="49.5" customHeight="1" thickBot="1" x14ac:dyDescent="0.25">
      <c r="C36" s="22" t="s">
        <v>33</v>
      </c>
      <c r="D36" s="30" t="s">
        <v>32</v>
      </c>
      <c r="E36" s="29" t="s">
        <v>31</v>
      </c>
      <c r="F36" s="29" t="s">
        <v>30</v>
      </c>
      <c r="G36" s="29" t="s">
        <v>29</v>
      </c>
      <c r="H36" s="29" t="s">
        <v>28</v>
      </c>
      <c r="I36" s="28" t="s">
        <v>27</v>
      </c>
    </row>
    <row r="37" spans="3:11" ht="30.75" customHeight="1" thickBot="1" x14ac:dyDescent="0.25">
      <c r="C37" s="27" t="s">
        <v>26</v>
      </c>
      <c r="D37" s="26">
        <v>260916.61999999988</v>
      </c>
      <c r="E37" s="17">
        <v>1444215.48</v>
      </c>
      <c r="F37" s="17">
        <f>1409341.25+535.69</f>
        <v>1409876.94</v>
      </c>
      <c r="G37" s="18">
        <f>+E37</f>
        <v>1444215.48</v>
      </c>
      <c r="H37" s="17">
        <f t="shared" ref="H37:H46" si="0">+D37+E37-F37</f>
        <v>295255.15999999992</v>
      </c>
      <c r="I37" s="48" t="s">
        <v>25</v>
      </c>
      <c r="J37" s="25">
        <f>161041.54+20.06-11.67+71.68-33.69+9.72-8.97+84.38-43.88-D37</f>
        <v>-99787.449999999895</v>
      </c>
      <c r="K37" s="25">
        <f>174994.32-170.69+605.75-2.82+2110.17-9.43+258.93-4.6+2220.9-30.54+5.67-8.97+49.18-43.88-H37</f>
        <v>-115281.16999999993</v>
      </c>
    </row>
    <row r="38" spans="3:11" ht="14.25" customHeight="1" thickBot="1" x14ac:dyDescent="0.25">
      <c r="C38" s="15" t="s">
        <v>24</v>
      </c>
      <c r="D38" s="20">
        <v>52232.369999999995</v>
      </c>
      <c r="E38" s="18">
        <v>289321.68</v>
      </c>
      <c r="F38" s="18">
        <f>282886.69-140.07</f>
        <v>282746.62</v>
      </c>
      <c r="G38" s="18">
        <v>1262744.02</v>
      </c>
      <c r="H38" s="17">
        <f t="shared" si="0"/>
        <v>58807.429999999993</v>
      </c>
      <c r="I38" s="49"/>
      <c r="J38" s="25">
        <f>34585.69-285.88</f>
        <v>34299.810000000005</v>
      </c>
    </row>
    <row r="39" spans="3:11" ht="13.5" customHeight="1" thickBot="1" x14ac:dyDescent="0.25">
      <c r="C39" s="22" t="s">
        <v>23</v>
      </c>
      <c r="D39" s="24">
        <v>11201.309999999939</v>
      </c>
      <c r="E39" s="18"/>
      <c r="F39" s="18">
        <f>1821.46+156.88</f>
        <v>1978.3400000000001</v>
      </c>
      <c r="G39" s="18"/>
      <c r="H39" s="17">
        <f t="shared" si="0"/>
        <v>9222.9699999999393</v>
      </c>
      <c r="I39" s="23"/>
      <c r="J39" s="1">
        <f>11662.23-20.72</f>
        <v>11641.51</v>
      </c>
    </row>
    <row r="40" spans="3:11" ht="12.75" customHeight="1" thickBot="1" x14ac:dyDescent="0.25">
      <c r="C40" s="15" t="s">
        <v>22</v>
      </c>
      <c r="D40" s="20">
        <v>31133.940000000031</v>
      </c>
      <c r="E40" s="18">
        <v>170565.12</v>
      </c>
      <c r="F40" s="18">
        <f>166733.84-2423.19</f>
        <v>164310.65</v>
      </c>
      <c r="G40" s="18">
        <v>123021.06</v>
      </c>
      <c r="H40" s="17">
        <f t="shared" si="0"/>
        <v>37388.410000000033</v>
      </c>
      <c r="I40" s="21" t="s">
        <v>21</v>
      </c>
      <c r="J40" s="1">
        <f>22683-20.16</f>
        <v>22662.84</v>
      </c>
    </row>
    <row r="41" spans="3:11" ht="29.25" customHeight="1" thickBot="1" x14ac:dyDescent="0.25">
      <c r="C41" s="15" t="s">
        <v>20</v>
      </c>
      <c r="D41" s="20">
        <v>27950.520000000077</v>
      </c>
      <c r="E41" s="18"/>
      <c r="F41" s="18">
        <f>5214.39-357.11</f>
        <v>4857.2800000000007</v>
      </c>
      <c r="G41" s="18"/>
      <c r="H41" s="17">
        <f t="shared" si="0"/>
        <v>23093.240000000078</v>
      </c>
      <c r="I41" s="16" t="s">
        <v>19</v>
      </c>
      <c r="J41" s="1">
        <f>12237.79+22117.11</f>
        <v>34354.9</v>
      </c>
      <c r="K41" s="1">
        <f>23760.05-37.21+8981.96+5139.79</f>
        <v>37844.589999999997</v>
      </c>
    </row>
    <row r="42" spans="3:11" ht="27.75" customHeight="1" thickBot="1" x14ac:dyDescent="0.25">
      <c r="C42" s="15" t="s">
        <v>18</v>
      </c>
      <c r="D42" s="20">
        <v>2656.3100000000068</v>
      </c>
      <c r="E42" s="19">
        <v>15144.24</v>
      </c>
      <c r="F42" s="19">
        <f>14741.94-18.58</f>
        <v>14723.36</v>
      </c>
      <c r="G42" s="18">
        <v>8193.6</v>
      </c>
      <c r="H42" s="17">
        <f t="shared" si="0"/>
        <v>3077.190000000006</v>
      </c>
      <c r="I42" s="16" t="s">
        <v>17</v>
      </c>
      <c r="J42" s="1">
        <f>1803.5-15.24</f>
        <v>1788.26</v>
      </c>
    </row>
    <row r="43" spans="3:11" ht="13.5" customHeight="1" thickBot="1" x14ac:dyDescent="0.25">
      <c r="C43" s="22" t="s">
        <v>16</v>
      </c>
      <c r="D43" s="20">
        <v>19243.819999999978</v>
      </c>
      <c r="E43" s="19">
        <v>62007.6</v>
      </c>
      <c r="F43" s="19">
        <f>62343.99-11.51</f>
        <v>62332.479999999996</v>
      </c>
      <c r="G43" s="18"/>
      <c r="H43" s="17">
        <f t="shared" si="0"/>
        <v>18918.939999999988</v>
      </c>
      <c r="I43" s="21"/>
      <c r="J43" s="1">
        <f>24309.26-30.58</f>
        <v>24278.679999999997</v>
      </c>
    </row>
    <row r="44" spans="3:11" ht="13.5" customHeight="1" thickBot="1" x14ac:dyDescent="0.25">
      <c r="C44" s="22" t="s">
        <v>15</v>
      </c>
      <c r="D44" s="20">
        <v>1199.5199999999979</v>
      </c>
      <c r="E44" s="19">
        <v>-961.68</v>
      </c>
      <c r="F44" s="19">
        <f>750.36+417.75+31.41</f>
        <v>1199.5200000000002</v>
      </c>
      <c r="G44" s="18"/>
      <c r="H44" s="17">
        <f t="shared" si="0"/>
        <v>-961.68000000000222</v>
      </c>
      <c r="I44" s="21"/>
      <c r="J44" s="1">
        <f>3400.03+1683.64</f>
        <v>5083.67</v>
      </c>
      <c r="K44" s="1">
        <f>10061.11-200.55+4987.03-99.29</f>
        <v>14748.3</v>
      </c>
    </row>
    <row r="45" spans="3:11" ht="13.5" customHeight="1" thickBot="1" x14ac:dyDescent="0.25">
      <c r="C45" s="22" t="s">
        <v>14</v>
      </c>
      <c r="D45" s="20">
        <v>13229.259999999995</v>
      </c>
      <c r="E45" s="19">
        <f>39901.84+10676.34</f>
        <v>50578.179999999993</v>
      </c>
      <c r="F45" s="19">
        <f>4.14+41798.3+0.51+10941.07-200.22</f>
        <v>52543.8</v>
      </c>
      <c r="G45" s="18">
        <f>+E45</f>
        <v>50578.179999999993</v>
      </c>
      <c r="H45" s="17">
        <f t="shared" si="0"/>
        <v>11263.639999999985</v>
      </c>
      <c r="I45" s="21" t="s">
        <v>13</v>
      </c>
    </row>
    <row r="46" spans="3:11" ht="13.5" customHeight="1" thickBot="1" x14ac:dyDescent="0.25">
      <c r="C46" s="15" t="s">
        <v>12</v>
      </c>
      <c r="D46" s="20">
        <v>6913.8500000000058</v>
      </c>
      <c r="E46" s="19">
        <v>38256.120000000003</v>
      </c>
      <c r="F46" s="19">
        <f>37366.55-18.3</f>
        <v>37348.25</v>
      </c>
      <c r="G46" s="18">
        <v>40743.120000000003</v>
      </c>
      <c r="H46" s="17">
        <f t="shared" si="0"/>
        <v>7821.7200000000084</v>
      </c>
      <c r="I46" s="16" t="s">
        <v>11</v>
      </c>
      <c r="J46" s="1">
        <f>4593.33-38.51</f>
        <v>4554.82</v>
      </c>
    </row>
    <row r="47" spans="3:11" s="12" customFormat="1" ht="13.5" customHeight="1" thickBot="1" x14ac:dyDescent="0.25">
      <c r="C47" s="15" t="s">
        <v>10</v>
      </c>
      <c r="D47" s="14">
        <f>SUM(D37:D46)</f>
        <v>426677.5199999999</v>
      </c>
      <c r="E47" s="14">
        <f>SUM(E37:E46)</f>
        <v>2069126.74</v>
      </c>
      <c r="F47" s="14">
        <f>SUM(F37:F46)</f>
        <v>2031917.2400000002</v>
      </c>
      <c r="G47" s="14">
        <f>SUM(G37:G46)</f>
        <v>2929495.4600000004</v>
      </c>
      <c r="H47" s="14">
        <f>SUM(H37:H46)</f>
        <v>463887.01999999996</v>
      </c>
      <c r="I47" s="13"/>
    </row>
    <row r="48" spans="3:11" ht="13.5" customHeight="1" thickBot="1" x14ac:dyDescent="0.25">
      <c r="C48" s="46" t="s">
        <v>9</v>
      </c>
      <c r="D48" s="46"/>
      <c r="E48" s="46"/>
      <c r="F48" s="46"/>
      <c r="G48" s="46"/>
      <c r="H48" s="46"/>
      <c r="I48" s="46"/>
    </row>
    <row r="49" spans="3:9" ht="39" customHeight="1" thickBot="1" x14ac:dyDescent="0.25">
      <c r="C49" s="11" t="s">
        <v>8</v>
      </c>
      <c r="D49" s="47" t="s">
        <v>7</v>
      </c>
      <c r="E49" s="47"/>
      <c r="F49" s="47"/>
      <c r="G49" s="47"/>
      <c r="H49" s="47"/>
      <c r="I49" s="10" t="s">
        <v>6</v>
      </c>
    </row>
    <row r="50" spans="3:9" ht="26.25" customHeight="1" thickBot="1" x14ac:dyDescent="0.25">
      <c r="C50" s="9" t="s">
        <v>4</v>
      </c>
      <c r="D50" s="43" t="s">
        <v>5</v>
      </c>
      <c r="E50" s="44"/>
      <c r="F50" s="44"/>
      <c r="G50" s="44"/>
      <c r="H50" s="45"/>
      <c r="I50" s="8" t="s">
        <v>4</v>
      </c>
    </row>
    <row r="51" spans="3:9" ht="18" customHeight="1" x14ac:dyDescent="0.3">
      <c r="C51" s="7" t="s">
        <v>3</v>
      </c>
      <c r="D51" s="7"/>
      <c r="E51" s="7"/>
      <c r="F51" s="7"/>
      <c r="G51" s="7"/>
      <c r="H51" s="6">
        <f>+H34+H47</f>
        <v>662413.20000000007</v>
      </c>
    </row>
    <row r="52" spans="3:9" ht="15" x14ac:dyDescent="0.25">
      <c r="C52" s="5" t="s">
        <v>2</v>
      </c>
      <c r="D52" s="5"/>
    </row>
    <row r="53" spans="3:9" ht="12.75" hidden="1" customHeight="1" x14ac:dyDescent="0.2">
      <c r="C53" s="4" t="s">
        <v>1</v>
      </c>
    </row>
    <row r="54" spans="3:9" x14ac:dyDescent="0.2">
      <c r="E54" s="3"/>
      <c r="F54" s="3"/>
    </row>
    <row r="55" spans="3:9" x14ac:dyDescent="0.2">
      <c r="D55" s="3"/>
      <c r="E55" s="3"/>
      <c r="F55" s="3"/>
      <c r="G55" s="3"/>
      <c r="H55" s="3"/>
    </row>
    <row r="56" spans="3:9" hidden="1" x14ac:dyDescent="0.2">
      <c r="D56" s="3"/>
      <c r="H56" s="3">
        <f>57855.12+263532.22+6973.32+32118.08+2751.93+993.92+342+52609.26+28283.78+26846.15+22.87+9473.37+2.74+1909.97</f>
        <v>483714.73</v>
      </c>
    </row>
    <row r="57" spans="3:9" x14ac:dyDescent="0.2">
      <c r="C57" s="2" t="s">
        <v>0</v>
      </c>
      <c r="E57" s="3">
        <f>+E47+E34+21915+18654.79</f>
        <v>2137439.7400000002</v>
      </c>
      <c r="F57" s="3"/>
      <c r="G57" s="3">
        <f>+G47+G34</f>
        <v>2957238.6700000004</v>
      </c>
    </row>
  </sheetData>
  <mergeCells count="11">
    <mergeCell ref="C23:I23"/>
    <mergeCell ref="C24:I24"/>
    <mergeCell ref="C35:I35"/>
    <mergeCell ref="C28:I28"/>
    <mergeCell ref="C26:I26"/>
    <mergeCell ref="C25:I25"/>
    <mergeCell ref="I29:I33"/>
    <mergeCell ref="D50:H50"/>
    <mergeCell ref="C48:I48"/>
    <mergeCell ref="D49:H49"/>
    <mergeCell ref="I37:I38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0"/>
  <sheetViews>
    <sheetView topLeftCell="A16" zoomScaleNormal="100" zoomScaleSheetLayoutView="120" workbookViewId="0">
      <selection activeCell="G17" sqref="G17"/>
    </sheetView>
  </sheetViews>
  <sheetFormatPr defaultRowHeight="15" x14ac:dyDescent="0.25"/>
  <cols>
    <col min="1" max="1" width="4.5703125" style="56" customWidth="1"/>
    <col min="2" max="2" width="12.42578125" style="56" customWidth="1"/>
    <col min="3" max="3" width="13.28515625" style="56" hidden="1" customWidth="1"/>
    <col min="4" max="4" width="12.140625" style="56" customWidth="1"/>
    <col min="5" max="5" width="13.5703125" style="56" customWidth="1"/>
    <col min="6" max="6" width="13.28515625" style="56" customWidth="1"/>
    <col min="7" max="7" width="14.28515625" style="56" customWidth="1"/>
    <col min="8" max="8" width="15.140625" style="56" customWidth="1"/>
    <col min="9" max="9" width="13.5703125" style="56" customWidth="1"/>
    <col min="10" max="16384" width="9.140625" style="56"/>
  </cols>
  <sheetData>
    <row r="13" spans="1:9" x14ac:dyDescent="0.25">
      <c r="A13" s="67" t="s">
        <v>71</v>
      </c>
      <c r="B13" s="67"/>
      <c r="C13" s="67"/>
      <c r="D13" s="67"/>
      <c r="E13" s="67"/>
      <c r="F13" s="67"/>
      <c r="G13" s="67"/>
      <c r="H13" s="67"/>
      <c r="I13" s="67"/>
    </row>
    <row r="14" spans="1:9" x14ac:dyDescent="0.25">
      <c r="A14" s="67" t="s">
        <v>70</v>
      </c>
      <c r="B14" s="67"/>
      <c r="C14" s="67"/>
      <c r="D14" s="67"/>
      <c r="E14" s="67"/>
      <c r="F14" s="67"/>
      <c r="G14" s="67"/>
      <c r="H14" s="67"/>
      <c r="I14" s="67"/>
    </row>
    <row r="15" spans="1:9" x14ac:dyDescent="0.25">
      <c r="A15" s="67" t="s">
        <v>69</v>
      </c>
      <c r="B15" s="67"/>
      <c r="C15" s="67"/>
      <c r="D15" s="67"/>
      <c r="E15" s="67"/>
      <c r="F15" s="67"/>
      <c r="G15" s="67"/>
      <c r="H15" s="67"/>
      <c r="I15" s="67"/>
    </row>
    <row r="16" spans="1:9" ht="60" x14ac:dyDescent="0.25">
      <c r="A16" s="65" t="s">
        <v>68</v>
      </c>
      <c r="B16" s="65" t="s">
        <v>67</v>
      </c>
      <c r="C16" s="65" t="s">
        <v>66</v>
      </c>
      <c r="D16" s="65" t="s">
        <v>65</v>
      </c>
      <c r="E16" s="65" t="s">
        <v>64</v>
      </c>
      <c r="F16" s="66" t="s">
        <v>63</v>
      </c>
      <c r="G16" s="66" t="s">
        <v>62</v>
      </c>
      <c r="H16" s="65" t="s">
        <v>61</v>
      </c>
      <c r="I16" s="65" t="s">
        <v>60</v>
      </c>
    </row>
    <row r="17" spans="1:9" x14ac:dyDescent="0.25">
      <c r="A17" s="64" t="s">
        <v>59</v>
      </c>
      <c r="B17" s="62">
        <v>362.44340999999997</v>
      </c>
      <c r="C17" s="63"/>
      <c r="D17" s="63">
        <v>289.32168000000001</v>
      </c>
      <c r="E17" s="63">
        <v>282.74662000000001</v>
      </c>
      <c r="F17" s="62">
        <v>40.569789999999998</v>
      </c>
      <c r="G17" s="61">
        <v>1262.7440200000001</v>
      </c>
      <c r="H17" s="60">
        <v>58.807429999999997</v>
      </c>
      <c r="I17" s="60">
        <f>B17+D17+F17-G17</f>
        <v>-570.40914000000009</v>
      </c>
    </row>
    <row r="19" spans="1:9" x14ac:dyDescent="0.25">
      <c r="A19" s="56" t="s">
        <v>58</v>
      </c>
    </row>
    <row r="20" spans="1:9" x14ac:dyDescent="0.25">
      <c r="A20" s="58" t="s">
        <v>57</v>
      </c>
      <c r="B20" s="57"/>
      <c r="C20" s="57"/>
      <c r="D20" s="57"/>
      <c r="E20" s="57"/>
      <c r="F20" s="57"/>
    </row>
    <row r="21" spans="1:9" x14ac:dyDescent="0.25">
      <c r="A21" s="59" t="s">
        <v>56</v>
      </c>
      <c r="B21" s="57"/>
      <c r="C21" s="57"/>
      <c r="D21" s="57"/>
      <c r="E21" s="57"/>
      <c r="F21" s="57"/>
    </row>
    <row r="22" spans="1:9" x14ac:dyDescent="0.25">
      <c r="A22" s="58" t="s">
        <v>55</v>
      </c>
      <c r="B22" s="57"/>
      <c r="C22" s="57"/>
      <c r="D22" s="57"/>
      <c r="E22" s="57"/>
      <c r="F22" s="57"/>
    </row>
    <row r="23" spans="1:9" x14ac:dyDescent="0.25">
      <c r="A23" s="58" t="s">
        <v>54</v>
      </c>
      <c r="B23" s="57"/>
      <c r="C23" s="57"/>
      <c r="D23" s="57"/>
      <c r="E23" s="57"/>
      <c r="F23" s="57"/>
    </row>
    <row r="24" spans="1:9" x14ac:dyDescent="0.25">
      <c r="A24" s="58" t="s">
        <v>53</v>
      </c>
      <c r="B24" s="57"/>
      <c r="C24" s="57"/>
      <c r="D24" s="57"/>
      <c r="E24" s="57"/>
      <c r="F24" s="57"/>
    </row>
    <row r="25" spans="1:9" x14ac:dyDescent="0.25">
      <c r="A25" s="58" t="s">
        <v>52</v>
      </c>
      <c r="B25" s="57"/>
      <c r="C25" s="57"/>
      <c r="D25" s="57"/>
      <c r="E25" s="57"/>
      <c r="F25" s="57"/>
    </row>
    <row r="26" spans="1:9" x14ac:dyDescent="0.25">
      <c r="A26" s="58" t="s">
        <v>51</v>
      </c>
      <c r="B26" s="57"/>
      <c r="C26" s="57"/>
      <c r="D26" s="57"/>
      <c r="E26" s="57"/>
      <c r="F26" s="57"/>
    </row>
    <row r="27" spans="1:9" x14ac:dyDescent="0.25">
      <c r="A27" s="58" t="s">
        <v>50</v>
      </c>
      <c r="B27" s="57"/>
      <c r="C27" s="57"/>
      <c r="D27" s="57"/>
      <c r="E27" s="57"/>
      <c r="F27" s="57"/>
    </row>
    <row r="28" spans="1:9" x14ac:dyDescent="0.25">
      <c r="A28" s="58" t="s">
        <v>49</v>
      </c>
      <c r="B28" s="57"/>
      <c r="C28" s="57"/>
      <c r="D28" s="57"/>
      <c r="E28" s="57"/>
      <c r="F28" s="57"/>
    </row>
    <row r="29" spans="1:9" x14ac:dyDescent="0.25">
      <c r="A29" s="56" t="s">
        <v>48</v>
      </c>
    </row>
    <row r="30" spans="1:9" x14ac:dyDescent="0.25">
      <c r="A30" s="56" t="s">
        <v>47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Центральная6 2</vt:lpstr>
      <vt:lpstr>Центральная 6 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2021-03-24T08:01:15Z</dcterms:created>
  <dcterms:modified xsi:type="dcterms:W3CDTF">2021-03-24T08:59:40Z</dcterms:modified>
</cp:coreProperties>
</file>