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7 1" sheetId="1" r:id="rId1"/>
    <sheet name="Центральная 7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30" i="1" l="1"/>
  <c r="H30" i="1"/>
  <c r="K30" i="1"/>
  <c r="F31" i="1"/>
  <c r="H31" i="1" s="1"/>
  <c r="H35" i="1" s="1"/>
  <c r="K31" i="1"/>
  <c r="F32" i="1"/>
  <c r="H32" i="1"/>
  <c r="K32" i="1"/>
  <c r="F33" i="1"/>
  <c r="H33" i="1" s="1"/>
  <c r="K33" i="1"/>
  <c r="E34" i="1"/>
  <c r="F34" i="1"/>
  <c r="G34" i="1"/>
  <c r="H34" i="1"/>
  <c r="K34" i="1"/>
  <c r="D35" i="1"/>
  <c r="E35" i="1"/>
  <c r="F35" i="1"/>
  <c r="G35" i="1"/>
  <c r="F38" i="1"/>
  <c r="G38" i="1"/>
  <c r="H38" i="1"/>
  <c r="J38" i="1"/>
  <c r="K38" i="1"/>
  <c r="F39" i="1"/>
  <c r="H39" i="1" s="1"/>
  <c r="J39" i="1"/>
  <c r="H40" i="1"/>
  <c r="F41" i="1"/>
  <c r="H41" i="1" s="1"/>
  <c r="J41" i="1"/>
  <c r="F42" i="1"/>
  <c r="H42" i="1"/>
  <c r="J42" i="1"/>
  <c r="K42" i="1"/>
  <c r="F43" i="1"/>
  <c r="H43" i="1"/>
  <c r="F44" i="1"/>
  <c r="H44" i="1"/>
  <c r="J44" i="1"/>
  <c r="F45" i="1"/>
  <c r="H45" i="1" s="1"/>
  <c r="J45" i="1"/>
  <c r="K45" i="1"/>
  <c r="E46" i="1"/>
  <c r="H46" i="1" s="1"/>
  <c r="F46" i="1"/>
  <c r="G46" i="1"/>
  <c r="F47" i="1"/>
  <c r="H47" i="1"/>
  <c r="J47" i="1"/>
  <c r="D48" i="1"/>
  <c r="E48" i="1"/>
  <c r="F48" i="1"/>
  <c r="G48" i="1"/>
  <c r="H57" i="1"/>
  <c r="E59" i="1"/>
  <c r="G59" i="1"/>
  <c r="H58" i="1" l="1"/>
  <c r="H48" i="1"/>
  <c r="H52" i="1" s="1"/>
</calcChain>
</file>

<file path=xl/sharedStrings.xml><?xml version="1.0" encoding="utf-8"?>
<sst xmlns="http://schemas.openxmlformats.org/spreadsheetml/2006/main" count="81" uniqueCount="74">
  <si>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</si>
  <si>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</si>
  <si>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</si>
  <si>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</si>
  <si>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</si>
  <si>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75000,00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</si>
  <si>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</si>
  <si>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</si>
  <si>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</si>
  <si>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</si>
  <si>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</si>
  <si>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</si>
  <si>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</si>
  <si>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</si>
  <si>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</si>
  <si>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</si>
  <si>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</si>
  <si>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</si>
  <si>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</si>
  <si>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</si>
  <si>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</si>
  <si>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</si>
  <si>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</si>
  <si>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</si>
  <si>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</si>
  <si>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</si>
  <si>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Н/2011-92 от 01.01.2011г.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</si>
  <si>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</si>
  <si>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</si>
  <si>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</si>
  <si>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</si>
  <si>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</si>
  <si>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</si>
  <si>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</si>
  <si>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</si>
  <si>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</si>
  <si>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</si>
  <si>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</si>
  <si>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</si>
  <si>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</si>
  <si>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</si>
  <si>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</si>
  <si>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</si>
  <si>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</si>
  <si>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7/1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</si>
  <si>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</si>
  <si>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</si>
  <si>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</si>
  <si>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</si>
  <si>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Ремонт мягкой кровли - 138.46 т.р.</t>
  </si>
  <si>
    <t>Декоративная зашивка ливневой канализации и замена кабель-каналов в подъездах - 160.00т.р.</t>
  </si>
  <si>
    <t>Замена мягкой кровли на лифтовых шахтах - 251.64 т.р.</t>
  </si>
  <si>
    <t>Герметизация швов - 513.10 т.р.</t>
  </si>
  <si>
    <t>Расходный материал - 4.10 т.р.</t>
  </si>
  <si>
    <t>Аварийное обслуживание - 3.66 т.р.</t>
  </si>
  <si>
    <t>Производство работ по неисправности в системе освещения общедомовых помещений - 2.91 т.р.</t>
  </si>
  <si>
    <t>замена замков в помещениях общего пользования - 54.97 т.р.</t>
  </si>
  <si>
    <t>Замена разбитых стекол окон, дверей, ремонт поручней, стен в подъезде,</t>
  </si>
  <si>
    <t>Ремонт систем ГВС, ХВС, ЦО - 0.11 т.р.</t>
  </si>
  <si>
    <t>Восстановление водоотводящих устройств (работы на чердаке, в подвале) - 4.48т.р.</t>
  </si>
  <si>
    <r>
      <t>Затраты по статье "текущий ремонт" составили 1135</t>
    </r>
    <r>
      <rPr>
        <b/>
        <sz val="11"/>
        <color indexed="8"/>
        <rFont val="Calibri"/>
        <family val="2"/>
        <charset val="204"/>
      </rPr>
      <t>.15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</si>
  <si>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</si>
  <si>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</si>
  <si>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</si>
  <si>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</si>
  <si>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</si>
  <si>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</si>
  <si>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</si>
  <si>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</si>
  <si>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</si>
  <si>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</si>
  <si>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7/1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</si>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</sst>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8" fillId="0" borderId="5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2" fontId="18" fillId="0" borderId="3" xfId="1" applyNumberFormat="1" applyFont="1" applyFill="1" applyBorder="1" applyAlignment="1">
      <alignment horizontal="center" vertical="center"/>
    </xf>
    <xf numFmtId="2" fontId="18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C31" workbookViewId="0">
      <selection activeCell="G48" sqref="G4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" style="2" customWidth="1"/>
    <col min="10" max="10" width="12.28515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47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2.7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48" t="s">
        <v>46</v>
      </c>
      <c r="D24" s="48"/>
      <c r="E24" s="48"/>
      <c r="F24" s="48"/>
      <c r="G24" s="48"/>
      <c r="H24" s="48"/>
      <c r="I24" s="48"/>
    </row>
    <row r="25" spans="3:11" x14ac:dyDescent="0.2">
      <c r="C25" s="49" t="s">
        <v>45</v>
      </c>
      <c r="D25" s="49"/>
      <c r="E25" s="49"/>
      <c r="F25" s="49"/>
      <c r="G25" s="49"/>
      <c r="H25" s="49"/>
      <c r="I25" s="49"/>
    </row>
    <row r="26" spans="3:11" x14ac:dyDescent="0.2">
      <c r="C26" s="49" t="s">
        <v>44</v>
      </c>
      <c r="D26" s="49"/>
      <c r="E26" s="49"/>
      <c r="F26" s="49"/>
      <c r="G26" s="49"/>
      <c r="H26" s="49"/>
      <c r="I26" s="49"/>
    </row>
    <row r="27" spans="3:11" ht="6" customHeight="1" thickBot="1" x14ac:dyDescent="0.25">
      <c r="C27" s="50"/>
      <c r="D27" s="50"/>
      <c r="E27" s="50"/>
      <c r="F27" s="50"/>
      <c r="G27" s="50"/>
      <c r="H27" s="50"/>
      <c r="I27" s="50"/>
    </row>
    <row r="28" spans="3:11" ht="50.25" customHeight="1" thickBot="1" x14ac:dyDescent="0.25">
      <c r="C28" s="25" t="s">
        <v>34</v>
      </c>
      <c r="D28" s="28" t="s">
        <v>33</v>
      </c>
      <c r="E28" s="27" t="s">
        <v>32</v>
      </c>
      <c r="F28" s="27" t="s">
        <v>31</v>
      </c>
      <c r="G28" s="27" t="s">
        <v>30</v>
      </c>
      <c r="H28" s="27" t="s">
        <v>29</v>
      </c>
      <c r="I28" s="28" t="s">
        <v>43</v>
      </c>
    </row>
    <row r="29" spans="3:11" ht="13.5" customHeight="1" thickBot="1" x14ac:dyDescent="0.25">
      <c r="C29" s="44" t="s">
        <v>42</v>
      </c>
      <c r="D29" s="45"/>
      <c r="E29" s="45"/>
      <c r="F29" s="45"/>
      <c r="G29" s="45"/>
      <c r="H29" s="45"/>
      <c r="I29" s="46"/>
    </row>
    <row r="30" spans="3:11" ht="13.5" customHeight="1" thickBot="1" x14ac:dyDescent="0.25">
      <c r="C30" s="14" t="s">
        <v>41</v>
      </c>
      <c r="D30" s="18">
        <v>99031.789999999397</v>
      </c>
      <c r="E30" s="21"/>
      <c r="F30" s="21">
        <f>11183.83+15.9</f>
        <v>11199.73</v>
      </c>
      <c r="G30" s="21"/>
      <c r="H30" s="21">
        <f>+D30+E30-F30</f>
        <v>87832.059999999401</v>
      </c>
      <c r="I30" s="41" t="s">
        <v>40</v>
      </c>
      <c r="K30" s="30">
        <f>206450.61-7.63+10.97+20.57+29.56</f>
        <v>206504.08</v>
      </c>
    </row>
    <row r="31" spans="3:11" ht="13.5" customHeight="1" thickBot="1" x14ac:dyDescent="0.25">
      <c r="C31" s="14" t="s">
        <v>39</v>
      </c>
      <c r="D31" s="18">
        <v>98439.520000000237</v>
      </c>
      <c r="E31" s="17"/>
      <c r="F31" s="17">
        <f>1650.67+8642.6+5248.75+18.89</f>
        <v>15560.91</v>
      </c>
      <c r="G31" s="21"/>
      <c r="H31" s="21">
        <f>+D31+E31-F31</f>
        <v>82878.610000000233</v>
      </c>
      <c r="I31" s="42"/>
      <c r="K31" s="1">
        <f>103349.23-9274.61+13.41+9.32+23.92</f>
        <v>94121.27</v>
      </c>
    </row>
    <row r="32" spans="3:11" ht="13.5" customHeight="1" thickBot="1" x14ac:dyDescent="0.25">
      <c r="C32" s="14" t="s">
        <v>38</v>
      </c>
      <c r="D32" s="18">
        <v>47982.089999999982</v>
      </c>
      <c r="E32" s="17"/>
      <c r="F32" s="17">
        <f>6188.59+10.02</f>
        <v>6198.6100000000006</v>
      </c>
      <c r="G32" s="21"/>
      <c r="H32" s="21">
        <f>+D32+E32-F32</f>
        <v>41783.479999999981</v>
      </c>
      <c r="I32" s="42"/>
      <c r="K32" s="1">
        <f>18.53+5.18+49747.54-2581.34</f>
        <v>47189.91</v>
      </c>
    </row>
    <row r="33" spans="3:11" ht="13.5" customHeight="1" thickBot="1" x14ac:dyDescent="0.25">
      <c r="C33" s="14" t="s">
        <v>37</v>
      </c>
      <c r="D33" s="18">
        <v>33513.139999999912</v>
      </c>
      <c r="E33" s="17"/>
      <c r="F33" s="17">
        <f>5563.16+0.13+6.73</f>
        <v>5570.0199999999995</v>
      </c>
      <c r="G33" s="21"/>
      <c r="H33" s="21">
        <f>+D33+E33-F33</f>
        <v>27943.119999999912</v>
      </c>
      <c r="I33" s="42"/>
      <c r="K33" s="1">
        <f>6.4+17844.33-901.43+3.21+14495.49-1119.03+1.21</f>
        <v>30330.18</v>
      </c>
    </row>
    <row r="34" spans="3:11" ht="13.5" customHeight="1" thickBot="1" x14ac:dyDescent="0.25">
      <c r="C34" s="14" t="s">
        <v>36</v>
      </c>
      <c r="D34" s="18">
        <v>-1200.399999999996</v>
      </c>
      <c r="E34" s="17">
        <f>26577.47+2393.53</f>
        <v>28971</v>
      </c>
      <c r="F34" s="17">
        <f>2411.6+0.13+1.04+22064.36-2201.1</f>
        <v>22276.030000000002</v>
      </c>
      <c r="G34" s="21">
        <f>+E34</f>
        <v>28971</v>
      </c>
      <c r="H34" s="21">
        <f>+D34+E34-F34</f>
        <v>5494.5700000000033</v>
      </c>
      <c r="I34" s="43"/>
      <c r="K34" s="1">
        <f>0.24+45.49-20.08+315.6-2.95+0.01+0.02+0.01</f>
        <v>338.34</v>
      </c>
    </row>
    <row r="35" spans="3:11" ht="13.5" customHeight="1" thickBot="1" x14ac:dyDescent="0.25">
      <c r="C35" s="14" t="s">
        <v>11</v>
      </c>
      <c r="D35" s="13">
        <f>SUM(D30:D34)</f>
        <v>277766.13999999949</v>
      </c>
      <c r="E35" s="13">
        <f>SUM(E30:E34)</f>
        <v>28971</v>
      </c>
      <c r="F35" s="13">
        <f>SUM(F30:F34)</f>
        <v>60805.3</v>
      </c>
      <c r="G35" s="13">
        <f>SUM(G30:G34)</f>
        <v>28971</v>
      </c>
      <c r="H35" s="13">
        <f>SUM(H30:H34)</f>
        <v>245931.83999999953</v>
      </c>
      <c r="I35" s="29"/>
    </row>
    <row r="36" spans="3:11" ht="13.5" customHeight="1" thickBot="1" x14ac:dyDescent="0.25">
      <c r="C36" s="47" t="s">
        <v>35</v>
      </c>
      <c r="D36" s="47"/>
      <c r="E36" s="47"/>
      <c r="F36" s="47"/>
      <c r="G36" s="47"/>
      <c r="H36" s="47"/>
      <c r="I36" s="47"/>
    </row>
    <row r="37" spans="3:11" ht="48.75" customHeight="1" thickBot="1" x14ac:dyDescent="0.25">
      <c r="C37" s="20" t="s">
        <v>34</v>
      </c>
      <c r="D37" s="28" t="s">
        <v>33</v>
      </c>
      <c r="E37" s="27" t="s">
        <v>32</v>
      </c>
      <c r="F37" s="27" t="s">
        <v>31</v>
      </c>
      <c r="G37" s="27" t="s">
        <v>30</v>
      </c>
      <c r="H37" s="27" t="s">
        <v>29</v>
      </c>
      <c r="I37" s="26" t="s">
        <v>28</v>
      </c>
    </row>
    <row r="38" spans="3:11" ht="27.75" customHeight="1" thickBot="1" x14ac:dyDescent="0.25">
      <c r="C38" s="25" t="s">
        <v>27</v>
      </c>
      <c r="D38" s="24">
        <v>291306.38000000012</v>
      </c>
      <c r="E38" s="16">
        <v>1725158.64</v>
      </c>
      <c r="F38" s="16">
        <f>1654812.93-3963.7</f>
        <v>1650849.23</v>
      </c>
      <c r="G38" s="16">
        <f>+E38</f>
        <v>1725158.64</v>
      </c>
      <c r="H38" s="16">
        <f t="shared" ref="H38:H47" si="0">+D38+E38-F38</f>
        <v>365615.79000000004</v>
      </c>
      <c r="I38" s="51" t="s">
        <v>26</v>
      </c>
      <c r="J38" s="23">
        <f>114814.85-3383.67+12.53-4.39+38.94-13.63+4.58-1.69+50.21-18.59-D38</f>
        <v>-179807.24000000011</v>
      </c>
      <c r="K38" s="23">
        <f>118052.11-3.56+441.29-0.02+1550.69-0.06+148.03-0.01+1655.75-0.07+1.7-1.69+18.62-18.59-H38</f>
        <v>-243771.60000000003</v>
      </c>
    </row>
    <row r="39" spans="3:11" ht="14.25" customHeight="1" thickBot="1" x14ac:dyDescent="0.25">
      <c r="C39" s="14" t="s">
        <v>25</v>
      </c>
      <c r="D39" s="18">
        <v>60028.990000000049</v>
      </c>
      <c r="E39" s="21">
        <v>362979.72</v>
      </c>
      <c r="F39" s="21">
        <f>348762.26-834.01</f>
        <v>347928.25</v>
      </c>
      <c r="G39" s="16">
        <v>1135151.3500000001</v>
      </c>
      <c r="H39" s="16">
        <f t="shared" si="0"/>
        <v>75080.460000000021</v>
      </c>
      <c r="I39" s="52"/>
      <c r="J39" s="23">
        <f>23550.36-0.71</f>
        <v>23549.65</v>
      </c>
    </row>
    <row r="40" spans="3:11" ht="13.5" hidden="1" customHeight="1" thickBot="1" x14ac:dyDescent="0.25">
      <c r="C40" s="20" t="s">
        <v>24</v>
      </c>
      <c r="D40" s="22">
        <v>0</v>
      </c>
      <c r="E40" s="21"/>
      <c r="F40" s="21"/>
      <c r="G40" s="16"/>
      <c r="H40" s="16">
        <f t="shared" si="0"/>
        <v>0</v>
      </c>
      <c r="I40" s="19"/>
    </row>
    <row r="41" spans="3:11" ht="12.75" customHeight="1" thickBot="1" x14ac:dyDescent="0.25">
      <c r="C41" s="14" t="s">
        <v>23</v>
      </c>
      <c r="D41" s="18">
        <v>34383.379999999976</v>
      </c>
      <c r="E41" s="21">
        <v>149772.9</v>
      </c>
      <c r="F41" s="21">
        <f>145311.93-657.79</f>
        <v>144654.13999999998</v>
      </c>
      <c r="G41" s="16">
        <v>91421.11</v>
      </c>
      <c r="H41" s="16">
        <f t="shared" si="0"/>
        <v>39502.139999999985</v>
      </c>
      <c r="I41" s="19" t="s">
        <v>22</v>
      </c>
      <c r="J41" s="1">
        <f>14480.92-0.42</f>
        <v>14480.5</v>
      </c>
    </row>
    <row r="42" spans="3:11" ht="30" customHeight="1" thickBot="1" x14ac:dyDescent="0.25">
      <c r="C42" s="14" t="s">
        <v>21</v>
      </c>
      <c r="D42" s="18">
        <v>28005.100000000035</v>
      </c>
      <c r="E42" s="21"/>
      <c r="F42" s="21">
        <f>6316.82+156.23</f>
        <v>6473.0499999999993</v>
      </c>
      <c r="G42" s="16"/>
      <c r="H42" s="16">
        <f t="shared" si="0"/>
        <v>21532.050000000036</v>
      </c>
      <c r="I42" s="15" t="s">
        <v>20</v>
      </c>
      <c r="J42" s="1">
        <f>22066.17-717.94+2304.74</f>
        <v>23652.97</v>
      </c>
      <c r="K42" s="1">
        <f>9.63+3776.42+21840.09-0.78</f>
        <v>25625.360000000001</v>
      </c>
    </row>
    <row r="43" spans="3:11" ht="23.25" customHeight="1" thickBot="1" x14ac:dyDescent="0.25">
      <c r="C43" s="14" t="s">
        <v>19</v>
      </c>
      <c r="D43" s="18">
        <v>2884.58</v>
      </c>
      <c r="E43" s="17">
        <v>17130.240000000002</v>
      </c>
      <c r="F43" s="17">
        <f>16511.85-39.41</f>
        <v>16472.439999999999</v>
      </c>
      <c r="G43" s="16">
        <v>9718.2000000000007</v>
      </c>
      <c r="H43" s="16">
        <f t="shared" si="0"/>
        <v>3542.380000000001</v>
      </c>
      <c r="I43" s="15" t="s">
        <v>18</v>
      </c>
    </row>
    <row r="44" spans="3:11" ht="13.5" customHeight="1" thickBot="1" x14ac:dyDescent="0.25">
      <c r="C44" s="20" t="s">
        <v>17</v>
      </c>
      <c r="D44" s="18">
        <v>15144.229999999996</v>
      </c>
      <c r="E44" s="17">
        <v>11.98</v>
      </c>
      <c r="F44" s="17">
        <f>1628.06+7.52</f>
        <v>1635.58</v>
      </c>
      <c r="G44" s="16"/>
      <c r="H44" s="16">
        <f t="shared" si="0"/>
        <v>13520.629999999996</v>
      </c>
      <c r="I44" s="19"/>
      <c r="J44" s="1">
        <f>18121.35-0.84</f>
        <v>18120.509999999998</v>
      </c>
    </row>
    <row r="45" spans="3:11" ht="13.5" customHeight="1" thickBot="1" x14ac:dyDescent="0.25">
      <c r="C45" s="20" t="s">
        <v>16</v>
      </c>
      <c r="D45" s="18">
        <v>2303.9800000000105</v>
      </c>
      <c r="E45" s="17">
        <v>-1562.3</v>
      </c>
      <c r="F45" s="17">
        <f>34.84+15.34+0.43</f>
        <v>50.610000000000007</v>
      </c>
      <c r="G45" s="16"/>
      <c r="H45" s="16">
        <f t="shared" si="0"/>
        <v>691.07000000001051</v>
      </c>
      <c r="I45" s="19"/>
      <c r="J45" s="1">
        <f>4746.93-108.86+2534.11-53.9</f>
        <v>7118.2800000000007</v>
      </c>
      <c r="K45" s="1">
        <f>9058.08-290.2+4016.78-143.68</f>
        <v>12640.98</v>
      </c>
    </row>
    <row r="46" spans="3:11" ht="13.5" customHeight="1" thickBot="1" x14ac:dyDescent="0.25">
      <c r="C46" s="20" t="s">
        <v>15</v>
      </c>
      <c r="D46" s="18">
        <v>9877.6199999999881</v>
      </c>
      <c r="E46" s="17">
        <f>29587.1+10621.44</f>
        <v>40208.54</v>
      </c>
      <c r="F46" s="17">
        <f>31198.49+0.39+0.03+10323.03-313.38</f>
        <v>41208.560000000005</v>
      </c>
      <c r="G46" s="16">
        <f>+E46</f>
        <v>40208.54</v>
      </c>
      <c r="H46" s="16">
        <f t="shared" si="0"/>
        <v>8877.599999999984</v>
      </c>
      <c r="I46" s="19" t="s">
        <v>14</v>
      </c>
    </row>
    <row r="47" spans="3:11" ht="13.5" customHeight="1" thickBot="1" x14ac:dyDescent="0.25">
      <c r="C47" s="14" t="s">
        <v>13</v>
      </c>
      <c r="D47" s="18">
        <v>7328.4099999999817</v>
      </c>
      <c r="E47" s="17">
        <v>43230.96</v>
      </c>
      <c r="F47" s="17">
        <f>41664.37-99.09</f>
        <v>41565.280000000006</v>
      </c>
      <c r="G47" s="16">
        <v>40743.120000000003</v>
      </c>
      <c r="H47" s="16">
        <f t="shared" si="0"/>
        <v>8994.0899999999747</v>
      </c>
      <c r="I47" s="15" t="s">
        <v>12</v>
      </c>
      <c r="J47" s="1">
        <f>2986.35-0.09</f>
        <v>2986.2599999999998</v>
      </c>
    </row>
    <row r="48" spans="3:11" s="11" customFormat="1" ht="13.5" customHeight="1" thickBot="1" x14ac:dyDescent="0.25">
      <c r="C48" s="14" t="s">
        <v>11</v>
      </c>
      <c r="D48" s="13">
        <f>SUM(D38:D47)</f>
        <v>451262.6700000001</v>
      </c>
      <c r="E48" s="13">
        <f>SUM(E38:E47)</f>
        <v>2336930.6800000002</v>
      </c>
      <c r="F48" s="13">
        <f>SUM(F38:F47)</f>
        <v>2250837.1399999997</v>
      </c>
      <c r="G48" s="13">
        <f>SUM(G38:G47)</f>
        <v>3042400.9600000004</v>
      </c>
      <c r="H48" s="13">
        <f>SUM(H38:H47)</f>
        <v>537356.21000000008</v>
      </c>
      <c r="I48" s="12"/>
    </row>
    <row r="49" spans="3:9" ht="13.5" customHeight="1" thickBot="1" x14ac:dyDescent="0.25">
      <c r="C49" s="38" t="s">
        <v>10</v>
      </c>
      <c r="D49" s="38"/>
      <c r="E49" s="38"/>
      <c r="F49" s="38"/>
      <c r="G49" s="38"/>
      <c r="H49" s="38"/>
      <c r="I49" s="38"/>
    </row>
    <row r="50" spans="3:9" ht="40.5" customHeight="1" thickBot="1" x14ac:dyDescent="0.25">
      <c r="C50" s="9" t="s">
        <v>9</v>
      </c>
      <c r="D50" s="39" t="s">
        <v>8</v>
      </c>
      <c r="E50" s="39"/>
      <c r="F50" s="39"/>
      <c r="G50" s="39"/>
      <c r="H50" s="39"/>
      <c r="I50" s="10" t="s">
        <v>7</v>
      </c>
    </row>
    <row r="51" spans="3:9" ht="26.25" customHeight="1" thickBot="1" x14ac:dyDescent="0.25">
      <c r="C51" s="9" t="s">
        <v>6</v>
      </c>
      <c r="D51" s="39" t="s">
        <v>5</v>
      </c>
      <c r="E51" s="39"/>
      <c r="F51" s="39"/>
      <c r="G51" s="39"/>
      <c r="H51" s="40"/>
      <c r="I51" s="8" t="s">
        <v>4</v>
      </c>
    </row>
    <row r="52" spans="3:9" ht="21.75" customHeight="1" x14ac:dyDescent="0.3">
      <c r="C52" s="7" t="s">
        <v>3</v>
      </c>
      <c r="D52" s="7"/>
      <c r="E52" s="7"/>
      <c r="F52" s="7"/>
      <c r="G52" s="7"/>
      <c r="H52" s="6">
        <f>+H35+H48</f>
        <v>783288.04999999958</v>
      </c>
    </row>
    <row r="53" spans="3:9" ht="15" hidden="1" x14ac:dyDescent="0.25">
      <c r="C53" s="5" t="s">
        <v>2</v>
      </c>
      <c r="D53" s="5"/>
    </row>
    <row r="54" spans="3:9" ht="12.75" hidden="1" customHeight="1" x14ac:dyDescent="0.2">
      <c r="C54" s="4" t="s">
        <v>1</v>
      </c>
    </row>
    <row r="55" spans="3:9" x14ac:dyDescent="0.2">
      <c r="E55" s="3"/>
      <c r="F55" s="3"/>
    </row>
    <row r="56" spans="3:9" x14ac:dyDescent="0.2">
      <c r="D56" s="3"/>
      <c r="E56" s="3"/>
      <c r="F56" s="3"/>
      <c r="G56" s="3"/>
      <c r="H56" s="3"/>
    </row>
    <row r="57" spans="3:9" hidden="1" x14ac:dyDescent="0.2">
      <c r="D57" s="3"/>
      <c r="H57" s="2">
        <f>50059.78+229920.23+5829.05+22730.32+2275.56+4871.3+2277.65+45963.74+18.46+7276.28+1.69+1835.55+24676.4</f>
        <v>397736.01000000007</v>
      </c>
    </row>
    <row r="58" spans="3:9" hidden="1" x14ac:dyDescent="0.2">
      <c r="H58" s="3">
        <f>H57-H48</f>
        <v>-139620.20000000001</v>
      </c>
    </row>
    <row r="59" spans="3:9" x14ac:dyDescent="0.2">
      <c r="C59" s="2" t="s">
        <v>0</v>
      </c>
      <c r="E59" s="3">
        <f>+E48+E35+21915+75000</f>
        <v>2462816.6800000002</v>
      </c>
      <c r="F59" s="3"/>
      <c r="G59" s="3">
        <f>+G48+G35</f>
        <v>3071371.9600000004</v>
      </c>
      <c r="H59" s="3"/>
    </row>
  </sheetData>
  <mergeCells count="11">
    <mergeCell ref="C24:I24"/>
    <mergeCell ref="C25:I25"/>
    <mergeCell ref="C26:I26"/>
    <mergeCell ref="C27:I27"/>
    <mergeCell ref="I38:I39"/>
    <mergeCell ref="C49:I49"/>
    <mergeCell ref="D51:H51"/>
    <mergeCell ref="D50:H50"/>
    <mergeCell ref="I30:I34"/>
    <mergeCell ref="C29:I29"/>
    <mergeCell ref="C36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1"/>
  <sheetViews>
    <sheetView topLeftCell="A16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3.5703125" style="53" customWidth="1"/>
    <col min="10" max="16384" width="9.140625" style="53"/>
  </cols>
  <sheetData>
    <row r="13" spans="1:9" x14ac:dyDescent="0.25">
      <c r="A13" s="62" t="s">
        <v>73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72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71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70</v>
      </c>
      <c r="B16" s="60" t="s">
        <v>69</v>
      </c>
      <c r="C16" s="60" t="s">
        <v>68</v>
      </c>
      <c r="D16" s="60" t="s">
        <v>67</v>
      </c>
      <c r="E16" s="60" t="s">
        <v>66</v>
      </c>
      <c r="F16" s="61" t="s">
        <v>65</v>
      </c>
      <c r="G16" s="61" t="s">
        <v>64</v>
      </c>
      <c r="H16" s="60" t="s">
        <v>63</v>
      </c>
      <c r="I16" s="60" t="s">
        <v>62</v>
      </c>
    </row>
    <row r="17" spans="1:9" x14ac:dyDescent="0.25">
      <c r="A17" s="59" t="s">
        <v>61</v>
      </c>
      <c r="B17" s="57">
        <v>-164.03945999999999</v>
      </c>
      <c r="C17" s="58"/>
      <c r="D17" s="58">
        <v>362.97971999999999</v>
      </c>
      <c r="E17" s="58">
        <v>347.92824999999999</v>
      </c>
      <c r="F17" s="57">
        <v>96.915000000000006</v>
      </c>
      <c r="G17" s="56">
        <v>1135.1513500000001</v>
      </c>
      <c r="H17" s="55">
        <v>75.080460000000002</v>
      </c>
      <c r="I17" s="55">
        <f>B17+D17+F17-G17</f>
        <v>-839.29609000000005</v>
      </c>
    </row>
    <row r="19" spans="1:9" x14ac:dyDescent="0.25">
      <c r="A19" s="53" t="s">
        <v>60</v>
      </c>
    </row>
    <row r="20" spans="1:9" x14ac:dyDescent="0.25">
      <c r="A20" s="54" t="s">
        <v>59</v>
      </c>
    </row>
    <row r="21" spans="1:9" x14ac:dyDescent="0.25">
      <c r="A21" s="54" t="s">
        <v>58</v>
      </c>
    </row>
    <row r="22" spans="1:9" x14ac:dyDescent="0.25">
      <c r="A22" s="54" t="s">
        <v>57</v>
      </c>
    </row>
    <row r="23" spans="1:9" x14ac:dyDescent="0.25">
      <c r="A23" s="54" t="s">
        <v>56</v>
      </c>
    </row>
    <row r="24" spans="1:9" x14ac:dyDescent="0.25">
      <c r="A24" s="54" t="s">
        <v>55</v>
      </c>
    </row>
    <row r="25" spans="1:9" x14ac:dyDescent="0.25">
      <c r="A25" s="54" t="s">
        <v>54</v>
      </c>
    </row>
    <row r="26" spans="1:9" x14ac:dyDescent="0.25">
      <c r="A26" s="54" t="s">
        <v>53</v>
      </c>
    </row>
    <row r="27" spans="1:9" x14ac:dyDescent="0.25">
      <c r="A27" s="54" t="s">
        <v>52</v>
      </c>
    </row>
    <row r="28" spans="1:9" x14ac:dyDescent="0.25">
      <c r="A28" s="54" t="s">
        <v>51</v>
      </c>
    </row>
    <row r="29" spans="1:9" x14ac:dyDescent="0.25">
      <c r="A29" s="54" t="s">
        <v>50</v>
      </c>
    </row>
    <row r="30" spans="1:9" x14ac:dyDescent="0.25">
      <c r="A30" s="54" t="s">
        <v>49</v>
      </c>
    </row>
    <row r="31" spans="1:9" x14ac:dyDescent="0.25">
      <c r="A31" s="53" t="s">
        <v>48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Центральная7 1</vt:lpstr>
      <vt:lpstr>Центральная 7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2021-03-24T08:01:36Z</dcterms:created>
  <dcterms:modified xsi:type="dcterms:W3CDTF">2021-03-24T08:59:49Z</dcterms:modified>
</cp:coreProperties>
</file>