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Центральная8 1" sheetId="1" r:id="rId1"/>
    <sheet name="Центральная 8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8" i="1" l="1"/>
  <c r="H28" i="1"/>
  <c r="K28" i="1"/>
  <c r="F29" i="1"/>
  <c r="H29" i="1" s="1"/>
  <c r="H33" i="1" s="1"/>
  <c r="K29" i="1"/>
  <c r="F30" i="1"/>
  <c r="H30" i="1"/>
  <c r="K30" i="1"/>
  <c r="F31" i="1"/>
  <c r="H31" i="1" s="1"/>
  <c r="K31" i="1"/>
  <c r="E32" i="1"/>
  <c r="F32" i="1"/>
  <c r="G32" i="1"/>
  <c r="H32" i="1"/>
  <c r="K32" i="1"/>
  <c r="D33" i="1"/>
  <c r="E33" i="1"/>
  <c r="F33" i="1"/>
  <c r="G33" i="1"/>
  <c r="F36" i="1"/>
  <c r="G36" i="1"/>
  <c r="H36" i="1"/>
  <c r="J36" i="1"/>
  <c r="K36" i="1"/>
  <c r="F37" i="1"/>
  <c r="H37" i="1" s="1"/>
  <c r="H47" i="1" s="1"/>
  <c r="H38" i="1"/>
  <c r="F39" i="1"/>
  <c r="H39" i="1"/>
  <c r="F40" i="1"/>
  <c r="H40" i="1"/>
  <c r="J40" i="1"/>
  <c r="K40" i="1"/>
  <c r="F41" i="1"/>
  <c r="H41" i="1"/>
  <c r="F42" i="1"/>
  <c r="H42" i="1"/>
  <c r="F43" i="1"/>
  <c r="H43" i="1"/>
  <c r="E44" i="1"/>
  <c r="F44" i="1"/>
  <c r="G44" i="1"/>
  <c r="H44" i="1"/>
  <c r="E45" i="1"/>
  <c r="F45" i="1"/>
  <c r="G45" i="1"/>
  <c r="H45" i="1"/>
  <c r="J45" i="1"/>
  <c r="K45" i="1"/>
  <c r="G46" i="1"/>
  <c r="H46" i="1"/>
  <c r="D47" i="1"/>
  <c r="E47" i="1"/>
  <c r="G47" i="1"/>
  <c r="G56" i="1" s="1"/>
  <c r="H55" i="1"/>
  <c r="E56" i="1"/>
  <c r="H50" i="1" l="1"/>
  <c r="F47" i="1"/>
</calcChain>
</file>

<file path=xl/sharedStrings.xml><?xml version="1.0" encoding="utf-8"?>
<sst xmlns="http://schemas.openxmlformats.org/spreadsheetml/2006/main" count="81" uniqueCount="74">
  <si>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</si>
  <si>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</si>
  <si>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</si>
  <si>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</si>
  <si>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</si>
  <si>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</si>
  <si>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</si>
  <si>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</si>
  <si>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</si>
  <si>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</si>
  <si>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</si>
  <si>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ООО "ПСК"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</si>
  <si>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</si>
  <si>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</si>
  <si>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</si>
  <si>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</si>
  <si>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</si>
  <si>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</si>
  <si>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</si>
  <si>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</si>
  <si>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</si>
  <si>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</si>
  <si>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</si>
  <si>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</si>
  <si>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Н/2009-82 от 01.03.2009г.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</si>
  <si>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</si>
  <si>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</si>
  <si>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</si>
  <si>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</si>
  <si>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</si>
  <si>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</si>
  <si>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</si>
  <si>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</si>
  <si>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</si>
  <si>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</si>
  <si>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</si>
  <si>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</si>
  <si>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</si>
  <si>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</si>
  <si>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</si>
  <si>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</si>
  <si>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</si>
  <si>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8/1  по ул. Центральная с 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</si>
  <si>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</si>
  <si>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</si>
  <si>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</si>
  <si>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 xml:space="preserve"> </t>
  </si>
  <si>
    <t>Материалы для ремонта лифтового оборудования - 15.20т.р.</t>
  </si>
  <si>
    <t>Работы по подводке ХВС, ГВС в подъезд - 44.71 т.р.</t>
  </si>
  <si>
    <t>Герметизация швов - 147.60 т.р.</t>
  </si>
  <si>
    <t>Расходный материал - 1.54 т.р.</t>
  </si>
  <si>
    <t>Аварийное обслуживание - 5.43 т.р.</t>
  </si>
  <si>
    <t>Производство работ по неисправности в системе освещения общедомовых помещений - 0.70 т.р.</t>
  </si>
  <si>
    <t>замена замков в помещениях общего пользования - 7.06 т.р.</t>
  </si>
  <si>
    <t>Замена разбитых стекол окон, дверей, ремонт поручней, стен в подъезде,</t>
  </si>
  <si>
    <t>Ремонт тепловых пунктов и систем теплопотребления. Установка иммитаторов в ИТП - 2.45 т.р.</t>
  </si>
  <si>
    <t>Ремонт систем ГВС, ХВС, ЦО - 3.19 т.р.</t>
  </si>
  <si>
    <t>Восстановление водоотводящих устройств (работы на чердаке, в подвале) - 0.52т.р.</t>
  </si>
  <si>
    <t>элементов многоквартирного дома(отмостки, кровли, продухи, вентиляция) - 5.48 т.р.</t>
  </si>
  <si>
    <t>Работы по содержанию и техническому обслуживанию конструктивных</t>
  </si>
  <si>
    <r>
      <t>Затраты по статье "текущий ремонт" составили 233.88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</si>
  <si>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</si>
  <si>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</si>
  <si>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</si>
  <si>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</si>
  <si>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</si>
  <si>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</si>
  <si>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</si>
  <si>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</si>
  <si>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</si>
  <si>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</si>
  <si>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8/1 по ул. Центральная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</si>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</sst>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vertical="top" wrapText="1"/>
    </xf>
    <xf numFmtId="4" fontId="9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ont="1" applyFill="1"/>
    <xf numFmtId="0" fontId="1" fillId="0" borderId="0" xfId="1" applyFill="1" applyBorder="1"/>
    <xf numFmtId="0" fontId="1" fillId="2" borderId="0" xfId="1" applyFill="1" applyBorder="1"/>
    <xf numFmtId="0" fontId="1" fillId="2" borderId="0" xfId="1" applyFill="1"/>
    <xf numFmtId="2" fontId="18" fillId="0" borderId="1" xfId="1" applyNumberFormat="1" applyFont="1" applyFill="1" applyBorder="1" applyAlignment="1">
      <alignment horizontal="center" vertical="center"/>
    </xf>
    <xf numFmtId="2" fontId="18" fillId="3" borderId="1" xfId="1" applyNumberFormat="1" applyFont="1" applyFill="1" applyBorder="1" applyAlignment="1">
      <alignment horizontal="center" vertical="center"/>
    </xf>
    <xf numFmtId="2" fontId="18" fillId="4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C29" zoomScaleNormal="100" workbookViewId="0">
      <selection activeCell="G43" sqref="G4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14062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4.1406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45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2.75" customHeight="1" x14ac:dyDescent="0.2">
      <c r="C20" s="31"/>
      <c r="D20" s="31"/>
      <c r="E20" s="30"/>
      <c r="F20" s="30"/>
      <c r="G20" s="30"/>
      <c r="H20" s="30"/>
      <c r="I20" s="30"/>
    </row>
    <row r="21" spans="3:11" ht="12.75" customHeight="1" x14ac:dyDescent="0.2">
      <c r="C21" s="31"/>
      <c r="D21" s="31"/>
      <c r="E21" s="30"/>
      <c r="F21" s="30"/>
      <c r="G21" s="30"/>
      <c r="H21" s="30"/>
      <c r="I21" s="30"/>
    </row>
    <row r="22" spans="3:11" ht="14.25" x14ac:dyDescent="0.2">
      <c r="C22" s="41" t="s">
        <v>44</v>
      </c>
      <c r="D22" s="41"/>
      <c r="E22" s="41"/>
      <c r="F22" s="41"/>
      <c r="G22" s="41"/>
      <c r="H22" s="41"/>
      <c r="I22" s="41"/>
    </row>
    <row r="23" spans="3:11" x14ac:dyDescent="0.2">
      <c r="C23" s="42" t="s">
        <v>43</v>
      </c>
      <c r="D23" s="42"/>
      <c r="E23" s="42"/>
      <c r="F23" s="42"/>
      <c r="G23" s="42"/>
      <c r="H23" s="42"/>
      <c r="I23" s="42"/>
    </row>
    <row r="24" spans="3:11" x14ac:dyDescent="0.2">
      <c r="C24" s="42" t="s">
        <v>42</v>
      </c>
      <c r="D24" s="42"/>
      <c r="E24" s="42"/>
      <c r="F24" s="42"/>
      <c r="G24" s="42"/>
      <c r="H24" s="42"/>
      <c r="I24" s="42"/>
    </row>
    <row r="25" spans="3:11" ht="6" customHeight="1" thickBot="1" x14ac:dyDescent="0.25">
      <c r="C25" s="47"/>
      <c r="D25" s="47"/>
      <c r="E25" s="47"/>
      <c r="F25" s="47"/>
      <c r="G25" s="47"/>
      <c r="H25" s="47"/>
      <c r="I25" s="47"/>
    </row>
    <row r="26" spans="3:11" ht="52.5" customHeight="1" thickBot="1" x14ac:dyDescent="0.25">
      <c r="C26" s="24" t="s">
        <v>32</v>
      </c>
      <c r="D26" s="27" t="s">
        <v>31</v>
      </c>
      <c r="E26" s="26" t="s">
        <v>30</v>
      </c>
      <c r="F26" s="26" t="s">
        <v>29</v>
      </c>
      <c r="G26" s="26" t="s">
        <v>28</v>
      </c>
      <c r="H26" s="26" t="s">
        <v>27</v>
      </c>
      <c r="I26" s="27" t="s">
        <v>41</v>
      </c>
    </row>
    <row r="27" spans="3:11" ht="13.5" customHeight="1" thickBot="1" x14ac:dyDescent="0.25">
      <c r="C27" s="44" t="s">
        <v>40</v>
      </c>
      <c r="D27" s="45"/>
      <c r="E27" s="45"/>
      <c r="F27" s="45"/>
      <c r="G27" s="45"/>
      <c r="H27" s="45"/>
      <c r="I27" s="46"/>
    </row>
    <row r="28" spans="3:11" ht="13.5" customHeight="1" thickBot="1" x14ac:dyDescent="0.25">
      <c r="C28" s="13" t="s">
        <v>39</v>
      </c>
      <c r="D28" s="17">
        <v>150349.31000000006</v>
      </c>
      <c r="E28" s="16"/>
      <c r="F28" s="16">
        <f>67372.73+16960.88</f>
        <v>84333.61</v>
      </c>
      <c r="G28" s="16"/>
      <c r="H28" s="16">
        <f>+D28+E28-F28</f>
        <v>66015.700000000055</v>
      </c>
      <c r="I28" s="48" t="s">
        <v>38</v>
      </c>
      <c r="K28" s="29">
        <f>387020.85+179916.73</f>
        <v>566937.57999999996</v>
      </c>
    </row>
    <row r="29" spans="3:11" ht="13.5" customHeight="1" thickBot="1" x14ac:dyDescent="0.25">
      <c r="C29" s="13" t="s">
        <v>37</v>
      </c>
      <c r="D29" s="17">
        <v>190428.13000000003</v>
      </c>
      <c r="E29" s="15"/>
      <c r="F29" s="15">
        <f>61310.9+1338.94+3220.48+16317.45</f>
        <v>82187.77</v>
      </c>
      <c r="G29" s="16"/>
      <c r="H29" s="16">
        <f>+D29+E29-F29</f>
        <v>108240.36000000003</v>
      </c>
      <c r="I29" s="49"/>
      <c r="K29" s="29">
        <f>205334.21-7971.22+160075.25</f>
        <v>357438.24</v>
      </c>
    </row>
    <row r="30" spans="3:11" ht="13.5" customHeight="1" thickBot="1" x14ac:dyDescent="0.25">
      <c r="C30" s="13" t="s">
        <v>36</v>
      </c>
      <c r="D30" s="17">
        <v>80986.359999999986</v>
      </c>
      <c r="E30" s="15"/>
      <c r="F30" s="15">
        <f>28242.28+7225.82</f>
        <v>35468.1</v>
      </c>
      <c r="G30" s="16"/>
      <c r="H30" s="16">
        <f>+D30+E30-F30</f>
        <v>45518.259999999987</v>
      </c>
      <c r="I30" s="49"/>
      <c r="K30" s="29">
        <f>42309.83+4998.97+104362.87-6075.83</f>
        <v>145595.84</v>
      </c>
    </row>
    <row r="31" spans="3:11" ht="13.5" customHeight="1" thickBot="1" x14ac:dyDescent="0.25">
      <c r="C31" s="13" t="s">
        <v>35</v>
      </c>
      <c r="D31" s="17">
        <v>58153.84</v>
      </c>
      <c r="E31" s="15"/>
      <c r="F31" s="15">
        <f>3114.83+17136.7+5388.72</f>
        <v>25640.25</v>
      </c>
      <c r="G31" s="16"/>
      <c r="H31" s="16">
        <f>+D31+E31-F31</f>
        <v>32513.589999999997</v>
      </c>
      <c r="I31" s="49"/>
      <c r="K31" s="1">
        <f>14681+38311.22-2132.67+17937.81+28124.69-972.7</f>
        <v>95949.35</v>
      </c>
    </row>
    <row r="32" spans="3:11" ht="13.5" customHeight="1" thickBot="1" x14ac:dyDescent="0.25">
      <c r="C32" s="13" t="s">
        <v>34</v>
      </c>
      <c r="D32" s="17">
        <v>590.52000000000407</v>
      </c>
      <c r="E32" s="15">
        <f>60352.37+23045.09+12559.24</f>
        <v>95956.700000000012</v>
      </c>
      <c r="F32" s="15">
        <f>5595.13+8.18+296.75+0.04+20328.57+52121.4+107.88</f>
        <v>78457.950000000012</v>
      </c>
      <c r="G32" s="16">
        <f>+E32</f>
        <v>95956.700000000012</v>
      </c>
      <c r="H32" s="16">
        <f>+D32+E32-F32</f>
        <v>18089.270000000004</v>
      </c>
      <c r="I32" s="50"/>
      <c r="K32" s="29">
        <f>1416.13-0.67+2178.26+3989.69+39.44-0.85</f>
        <v>7621.9999999999991</v>
      </c>
    </row>
    <row r="33" spans="3:11" ht="13.5" customHeight="1" thickBot="1" x14ac:dyDescent="0.25">
      <c r="C33" s="13" t="s">
        <v>8</v>
      </c>
      <c r="D33" s="12">
        <f>SUM(D28:D32)</f>
        <v>480508.16000000003</v>
      </c>
      <c r="E33" s="12">
        <f>SUM(E28:E32)</f>
        <v>95956.700000000012</v>
      </c>
      <c r="F33" s="12">
        <f>SUM(F28:F32)</f>
        <v>306087.68000000005</v>
      </c>
      <c r="G33" s="12">
        <f>SUM(G28:G32)</f>
        <v>95956.700000000012</v>
      </c>
      <c r="H33" s="12">
        <f>SUM(H28:H32)</f>
        <v>270377.18000000005</v>
      </c>
      <c r="I33" s="28"/>
    </row>
    <row r="34" spans="3:11" ht="13.5" customHeight="1" thickBot="1" x14ac:dyDescent="0.25">
      <c r="C34" s="43" t="s">
        <v>33</v>
      </c>
      <c r="D34" s="43"/>
      <c r="E34" s="43"/>
      <c r="F34" s="43"/>
      <c r="G34" s="43"/>
      <c r="H34" s="43"/>
      <c r="I34" s="43"/>
    </row>
    <row r="35" spans="3:11" ht="51.75" customHeight="1" thickBot="1" x14ac:dyDescent="0.25">
      <c r="C35" s="18" t="s">
        <v>32</v>
      </c>
      <c r="D35" s="27" t="s">
        <v>31</v>
      </c>
      <c r="E35" s="26" t="s">
        <v>30</v>
      </c>
      <c r="F35" s="26" t="s">
        <v>29</v>
      </c>
      <c r="G35" s="26" t="s">
        <v>28</v>
      </c>
      <c r="H35" s="26" t="s">
        <v>27</v>
      </c>
      <c r="I35" s="25" t="s">
        <v>26</v>
      </c>
    </row>
    <row r="36" spans="3:11" ht="21.75" customHeight="1" thickBot="1" x14ac:dyDescent="0.25">
      <c r="C36" s="24" t="s">
        <v>25</v>
      </c>
      <c r="D36" s="23">
        <v>348860.51</v>
      </c>
      <c r="E36" s="19">
        <v>1720727.07</v>
      </c>
      <c r="F36" s="19">
        <f>1787350.03-0.75+39998.67</f>
        <v>1827347.95</v>
      </c>
      <c r="G36" s="16">
        <f>+E36</f>
        <v>1720727.07</v>
      </c>
      <c r="H36" s="19">
        <f t="shared" ref="H36:H46" si="0">+D36+E36-F36</f>
        <v>242239.63000000012</v>
      </c>
      <c r="I36" s="38" t="s">
        <v>24</v>
      </c>
      <c r="J36" s="22">
        <f>312755.24+57.19-0.14+179.56-0.44+18.73+182.89-D36</f>
        <v>-35667.48000000004</v>
      </c>
      <c r="K36" s="22">
        <f>367612.31+911.98+2918.72+371.48+3597.29+10.57+103.25-H36</f>
        <v>133285.9699999998</v>
      </c>
    </row>
    <row r="37" spans="3:11" ht="14.25" customHeight="1" thickBot="1" x14ac:dyDescent="0.25">
      <c r="C37" s="13" t="s">
        <v>23</v>
      </c>
      <c r="D37" s="17">
        <v>69806.000000000116</v>
      </c>
      <c r="E37" s="16">
        <v>362047.5</v>
      </c>
      <c r="F37" s="16">
        <f>372515.47+9074.03</f>
        <v>381589.5</v>
      </c>
      <c r="G37" s="16">
        <v>233880.17</v>
      </c>
      <c r="H37" s="19">
        <f t="shared" si="0"/>
        <v>50264.000000000116</v>
      </c>
      <c r="I37" s="39"/>
      <c r="J37" s="22"/>
    </row>
    <row r="38" spans="3:11" ht="13.5" hidden="1" customHeight="1" thickBot="1" x14ac:dyDescent="0.25">
      <c r="C38" s="18" t="s">
        <v>22</v>
      </c>
      <c r="D38" s="21">
        <v>0</v>
      </c>
      <c r="E38" s="16"/>
      <c r="F38" s="16"/>
      <c r="G38" s="16"/>
      <c r="H38" s="19">
        <f t="shared" si="0"/>
        <v>0</v>
      </c>
      <c r="I38" s="11"/>
    </row>
    <row r="39" spans="3:11" ht="12.75" customHeight="1" thickBot="1" x14ac:dyDescent="0.25">
      <c r="C39" s="13" t="s">
        <v>21</v>
      </c>
      <c r="D39" s="17">
        <v>39561.260000000038</v>
      </c>
      <c r="E39" s="16">
        <v>200141.25</v>
      </c>
      <c r="F39" s="16">
        <f>206175.05+5347.99</f>
        <v>211523.03999999998</v>
      </c>
      <c r="G39" s="16">
        <v>131192.39000000001</v>
      </c>
      <c r="H39" s="19">
        <f t="shared" si="0"/>
        <v>28179.470000000059</v>
      </c>
      <c r="I39" s="20" t="s">
        <v>20</v>
      </c>
    </row>
    <row r="40" spans="3:11" ht="30" customHeight="1" thickBot="1" x14ac:dyDescent="0.25">
      <c r="C40" s="13" t="s">
        <v>19</v>
      </c>
      <c r="D40" s="17">
        <v>39512.589999999967</v>
      </c>
      <c r="E40" s="16"/>
      <c r="F40" s="16">
        <f>18260.02+8057.53</f>
        <v>26317.55</v>
      </c>
      <c r="G40" s="16"/>
      <c r="H40" s="19">
        <f t="shared" si="0"/>
        <v>13195.039999999968</v>
      </c>
      <c r="I40" s="14" t="s">
        <v>18</v>
      </c>
      <c r="J40" s="1">
        <f>26199.19+40110.98</f>
        <v>66310.17</v>
      </c>
      <c r="K40" s="1">
        <f>40987.33+19100.16+18915.49</f>
        <v>79002.98000000001</v>
      </c>
    </row>
    <row r="41" spans="3:11" ht="27.75" customHeight="1" thickBot="1" x14ac:dyDescent="0.25">
      <c r="C41" s="13" t="s">
        <v>17</v>
      </c>
      <c r="D41" s="17">
        <v>2870.3000000000047</v>
      </c>
      <c r="E41" s="15">
        <v>17899.509999999998</v>
      </c>
      <c r="F41" s="15">
        <f>18165.44+881.21</f>
        <v>19046.649999999998</v>
      </c>
      <c r="G41" s="16">
        <v>8244</v>
      </c>
      <c r="H41" s="19">
        <f t="shared" si="0"/>
        <v>1723.1600000000071</v>
      </c>
      <c r="I41" s="14" t="s">
        <v>16</v>
      </c>
    </row>
    <row r="42" spans="3:11" ht="13.5" customHeight="1" thickBot="1" x14ac:dyDescent="0.25">
      <c r="C42" s="18" t="s">
        <v>15</v>
      </c>
      <c r="D42" s="17">
        <v>23991.179999999964</v>
      </c>
      <c r="E42" s="15">
        <v>87.55</v>
      </c>
      <c r="F42" s="15">
        <f>8765.77+2846.57</f>
        <v>11612.34</v>
      </c>
      <c r="G42" s="16"/>
      <c r="H42" s="19">
        <f t="shared" si="0"/>
        <v>12466.389999999963</v>
      </c>
      <c r="I42" s="20"/>
    </row>
    <row r="43" spans="3:11" ht="13.5" customHeight="1" thickBot="1" x14ac:dyDescent="0.25">
      <c r="C43" s="13" t="s">
        <v>14</v>
      </c>
      <c r="D43" s="17">
        <v>8731.5000000000146</v>
      </c>
      <c r="E43" s="15">
        <v>44751.07</v>
      </c>
      <c r="F43" s="15">
        <f>45256.84+2181.56</f>
        <v>47438.399999999994</v>
      </c>
      <c r="G43" s="16">
        <v>37040.519999999997</v>
      </c>
      <c r="H43" s="19">
        <f t="shared" si="0"/>
        <v>6044.1700000000201</v>
      </c>
      <c r="I43" s="14" t="s">
        <v>13</v>
      </c>
    </row>
    <row r="44" spans="3:11" ht="13.5" customHeight="1" thickBot="1" x14ac:dyDescent="0.25">
      <c r="C44" s="13" t="s">
        <v>12</v>
      </c>
      <c r="D44" s="17">
        <v>11366.459999999985</v>
      </c>
      <c r="E44" s="15">
        <f>29044.42+7070.38</f>
        <v>36114.799999999996</v>
      </c>
      <c r="F44" s="15">
        <f>27.22+33983.77+2.79+7371.37+2496.95</f>
        <v>43882.1</v>
      </c>
      <c r="G44" s="16">
        <f>+E44</f>
        <v>36114.799999999996</v>
      </c>
      <c r="H44" s="16">
        <f t="shared" si="0"/>
        <v>3599.1599999999817</v>
      </c>
      <c r="I44" s="14" t="s">
        <v>11</v>
      </c>
    </row>
    <row r="45" spans="3:11" ht="13.5" customHeight="1" thickBot="1" x14ac:dyDescent="0.25">
      <c r="C45" s="18" t="s">
        <v>10</v>
      </c>
      <c r="D45" s="17">
        <v>63492.380000000019</v>
      </c>
      <c r="E45" s="15">
        <f>+-3846.76</f>
        <v>-3846.76</v>
      </c>
      <c r="F45" s="15">
        <f>1898.93+3183.76+924.12</f>
        <v>6006.81</v>
      </c>
      <c r="G45" s="16">
        <f>+E45</f>
        <v>-3846.76</v>
      </c>
      <c r="H45" s="16">
        <f t="shared" si="0"/>
        <v>53638.810000000019</v>
      </c>
      <c r="I45" s="14"/>
      <c r="J45" s="1">
        <f>7287.78+4237.46</f>
        <v>11525.24</v>
      </c>
      <c r="K45" s="1">
        <f>41726.89+23836.52</f>
        <v>65563.41</v>
      </c>
    </row>
    <row r="46" spans="3:11" ht="13.5" hidden="1" customHeight="1" thickBot="1" x14ac:dyDescent="0.25">
      <c r="C46" s="13" t="s">
        <v>9</v>
      </c>
      <c r="D46" s="17">
        <v>0</v>
      </c>
      <c r="E46" s="15"/>
      <c r="F46" s="15"/>
      <c r="G46" s="16">
        <f>+E46</f>
        <v>0</v>
      </c>
      <c r="H46" s="15">
        <f t="shared" si="0"/>
        <v>0</v>
      </c>
      <c r="I46" s="14"/>
    </row>
    <row r="47" spans="3:11" s="10" customFormat="1" ht="13.5" customHeight="1" thickBot="1" x14ac:dyDescent="0.25">
      <c r="C47" s="13" t="s">
        <v>8</v>
      </c>
      <c r="D47" s="12">
        <f>SUM(D36:D46)</f>
        <v>608192.18000000005</v>
      </c>
      <c r="E47" s="12">
        <f>SUM(E36:E46)</f>
        <v>2377921.9899999998</v>
      </c>
      <c r="F47" s="12">
        <f>SUM(F36:F46)</f>
        <v>2574764.34</v>
      </c>
      <c r="G47" s="12">
        <f>SUM(G36:G46)</f>
        <v>2163352.19</v>
      </c>
      <c r="H47" s="12">
        <f>SUM(H36:H46)</f>
        <v>411349.83000000031</v>
      </c>
      <c r="I47" s="11"/>
    </row>
    <row r="48" spans="3:11" ht="13.5" customHeight="1" thickBot="1" x14ac:dyDescent="0.25">
      <c r="C48" s="40" t="s">
        <v>7</v>
      </c>
      <c r="D48" s="40"/>
      <c r="E48" s="40"/>
      <c r="F48" s="40"/>
      <c r="G48" s="40"/>
      <c r="H48" s="40"/>
      <c r="I48" s="40"/>
    </row>
    <row r="49" spans="3:9" ht="39.75" customHeight="1" thickBot="1" x14ac:dyDescent="0.25">
      <c r="C49" s="9" t="s">
        <v>6</v>
      </c>
      <c r="D49" s="37" t="s">
        <v>5</v>
      </c>
      <c r="E49" s="37"/>
      <c r="F49" s="37"/>
      <c r="G49" s="37"/>
      <c r="H49" s="37"/>
      <c r="I49" s="8" t="s">
        <v>4</v>
      </c>
    </row>
    <row r="50" spans="3:9" ht="18.75" customHeight="1" x14ac:dyDescent="0.3">
      <c r="C50" s="7" t="s">
        <v>3</v>
      </c>
      <c r="D50" s="7"/>
      <c r="E50" s="7"/>
      <c r="F50" s="7"/>
      <c r="G50" s="7"/>
      <c r="H50" s="6">
        <f>+H33+H47</f>
        <v>681727.01000000036</v>
      </c>
    </row>
    <row r="51" spans="3:9" ht="15" x14ac:dyDescent="0.25">
      <c r="C51" s="5" t="s">
        <v>2</v>
      </c>
      <c r="D51" s="5"/>
    </row>
    <row r="52" spans="3:9" ht="12.75" hidden="1" customHeight="1" x14ac:dyDescent="0.2">
      <c r="C52" s="4" t="s">
        <v>1</v>
      </c>
    </row>
    <row r="53" spans="3:9" x14ac:dyDescent="0.2">
      <c r="E53" s="3"/>
      <c r="F53" s="3"/>
    </row>
    <row r="54" spans="3:9" x14ac:dyDescent="0.2">
      <c r="D54" s="3"/>
      <c r="E54" s="3"/>
      <c r="F54" s="3"/>
      <c r="G54" s="3"/>
      <c r="H54" s="3"/>
    </row>
    <row r="55" spans="3:9" hidden="1" x14ac:dyDescent="0.2">
      <c r="D55" s="3"/>
      <c r="H55" s="2">
        <f>87618.65+404014.57+10661.09+40538.15+4203.09+52394.83+32061.56+80442.39+48832.19+50.31+11360.1+5.16+2551.28</f>
        <v>774733.37000000011</v>
      </c>
    </row>
    <row r="56" spans="3:9" x14ac:dyDescent="0.2">
      <c r="C56" s="2" t="s">
        <v>0</v>
      </c>
      <c r="E56" s="3">
        <f>+E47+E33+21915</f>
        <v>2495793.69</v>
      </c>
      <c r="F56" s="3"/>
      <c r="G56" s="3">
        <f>+G47+G33</f>
        <v>2259308.89</v>
      </c>
      <c r="H56" s="3"/>
    </row>
  </sheetData>
  <mergeCells count="10">
    <mergeCell ref="D49:H49"/>
    <mergeCell ref="I36:I37"/>
    <mergeCell ref="C48:I48"/>
    <mergeCell ref="C22:I22"/>
    <mergeCell ref="C23:I23"/>
    <mergeCell ref="C34:I34"/>
    <mergeCell ref="C27:I27"/>
    <mergeCell ref="C25:I25"/>
    <mergeCell ref="C24:I24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3"/>
  <sheetViews>
    <sheetView topLeftCell="A14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1" customWidth="1"/>
    <col min="2" max="2" width="12.42578125" style="51" customWidth="1"/>
    <col min="3" max="3" width="13.28515625" style="51" hidden="1" customWidth="1"/>
    <col min="4" max="4" width="12.140625" style="51" customWidth="1"/>
    <col min="5" max="5" width="13.5703125" style="51" customWidth="1"/>
    <col min="6" max="6" width="13.28515625" style="51" customWidth="1"/>
    <col min="7" max="7" width="14.28515625" style="51" customWidth="1"/>
    <col min="8" max="8" width="15.140625" style="51" customWidth="1"/>
    <col min="9" max="9" width="13.85546875" style="51" customWidth="1"/>
    <col min="10" max="16384" width="9.140625" style="51"/>
  </cols>
  <sheetData>
    <row r="13" spans="1:9" x14ac:dyDescent="0.25">
      <c r="A13" s="63" t="s">
        <v>73</v>
      </c>
      <c r="B13" s="63"/>
      <c r="C13" s="63"/>
      <c r="D13" s="63"/>
      <c r="E13" s="63"/>
      <c r="F13" s="63"/>
      <c r="G13" s="63"/>
      <c r="H13" s="63"/>
      <c r="I13" s="63"/>
    </row>
    <row r="14" spans="1:9" x14ac:dyDescent="0.25">
      <c r="A14" s="63" t="s">
        <v>72</v>
      </c>
      <c r="B14" s="63"/>
      <c r="C14" s="63"/>
      <c r="D14" s="63"/>
      <c r="E14" s="63"/>
      <c r="F14" s="63"/>
      <c r="G14" s="63"/>
      <c r="H14" s="63"/>
      <c r="I14" s="63"/>
    </row>
    <row r="15" spans="1:9" x14ac:dyDescent="0.25">
      <c r="A15" s="63" t="s">
        <v>71</v>
      </c>
      <c r="B15" s="63"/>
      <c r="C15" s="63"/>
      <c r="D15" s="63"/>
      <c r="E15" s="63"/>
      <c r="F15" s="63"/>
      <c r="G15" s="63"/>
      <c r="H15" s="63"/>
      <c r="I15" s="63"/>
    </row>
    <row r="16" spans="1:9" ht="60" x14ac:dyDescent="0.25">
      <c r="A16" s="61" t="s">
        <v>70</v>
      </c>
      <c r="B16" s="61" t="s">
        <v>69</v>
      </c>
      <c r="C16" s="61" t="s">
        <v>68</v>
      </c>
      <c r="D16" s="61" t="s">
        <v>67</v>
      </c>
      <c r="E16" s="61" t="s">
        <v>66</v>
      </c>
      <c r="F16" s="62" t="s">
        <v>65</v>
      </c>
      <c r="G16" s="62" t="s">
        <v>64</v>
      </c>
      <c r="H16" s="61" t="s">
        <v>63</v>
      </c>
      <c r="I16" s="61" t="s">
        <v>62</v>
      </c>
    </row>
    <row r="17" spans="1:9" x14ac:dyDescent="0.25">
      <c r="A17" s="60" t="s">
        <v>61</v>
      </c>
      <c r="B17" s="58">
        <v>-562.88436999999999</v>
      </c>
      <c r="C17" s="59"/>
      <c r="D17" s="59">
        <v>362.04750000000001</v>
      </c>
      <c r="E17" s="58">
        <v>381.58949999999999</v>
      </c>
      <c r="F17" s="58">
        <v>21.914999999999999</v>
      </c>
      <c r="G17" s="57">
        <v>233.88016999999999</v>
      </c>
      <c r="H17" s="56">
        <v>50.264000000000003</v>
      </c>
      <c r="I17" s="56">
        <f>B17+D17+F17-G17</f>
        <v>-412.80203999999998</v>
      </c>
    </row>
    <row r="19" spans="1:9" x14ac:dyDescent="0.25">
      <c r="A19" s="55" t="s">
        <v>60</v>
      </c>
    </row>
    <row r="20" spans="1:9" x14ac:dyDescent="0.25">
      <c r="A20" s="55" t="s">
        <v>59</v>
      </c>
    </row>
    <row r="21" spans="1:9" x14ac:dyDescent="0.25">
      <c r="A21" s="54" t="s">
        <v>58</v>
      </c>
    </row>
    <row r="22" spans="1:9" x14ac:dyDescent="0.25">
      <c r="A22" s="54" t="s">
        <v>57</v>
      </c>
    </row>
    <row r="23" spans="1:9" x14ac:dyDescent="0.25">
      <c r="A23" s="54" t="s">
        <v>56</v>
      </c>
    </row>
    <row r="24" spans="1:9" x14ac:dyDescent="0.25">
      <c r="A24" s="54" t="s">
        <v>55</v>
      </c>
    </row>
    <row r="25" spans="1:9" ht="15" customHeight="1" x14ac:dyDescent="0.25">
      <c r="A25" s="54" t="s">
        <v>54</v>
      </c>
    </row>
    <row r="26" spans="1:9" x14ac:dyDescent="0.25">
      <c r="A26" s="53" t="s">
        <v>53</v>
      </c>
    </row>
    <row r="27" spans="1:9" x14ac:dyDescent="0.25">
      <c r="A27" s="53" t="s">
        <v>52</v>
      </c>
    </row>
    <row r="28" spans="1:9" x14ac:dyDescent="0.25">
      <c r="A28" s="53" t="s">
        <v>51</v>
      </c>
    </row>
    <row r="29" spans="1:9" x14ac:dyDescent="0.25">
      <c r="A29" s="52" t="s">
        <v>50</v>
      </c>
    </row>
    <row r="30" spans="1:9" x14ac:dyDescent="0.25">
      <c r="A30" s="52" t="s">
        <v>49</v>
      </c>
    </row>
    <row r="31" spans="1:9" x14ac:dyDescent="0.25">
      <c r="A31" s="52" t="s">
        <v>48</v>
      </c>
    </row>
    <row r="32" spans="1:9" x14ac:dyDescent="0.25">
      <c r="A32" s="51" t="s">
        <v>47</v>
      </c>
    </row>
    <row r="33" spans="8:8" x14ac:dyDescent="0.25">
      <c r="H33" s="51" t="s">
        <v>46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Центральная8 1</vt:lpstr>
      <vt:lpstr>Центральная 8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2021-03-24T08:02:08Z</dcterms:created>
  <dcterms:modified xsi:type="dcterms:W3CDTF">2021-03-24T09:00:03Z</dcterms:modified>
</cp:coreProperties>
</file>