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ветеранов3" sheetId="1" r:id="rId1"/>
    <sheet name="Ветеранов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6" i="1" l="1"/>
  <c r="H26" i="1"/>
  <c r="K26" i="1"/>
  <c r="E27" i="1"/>
  <c r="F27" i="1"/>
  <c r="H27" i="1"/>
  <c r="K27" i="1"/>
  <c r="F28" i="1"/>
  <c r="H28" i="1" s="1"/>
  <c r="K28" i="1"/>
  <c r="F29" i="1"/>
  <c r="H29" i="1"/>
  <c r="K29" i="1"/>
  <c r="E30" i="1"/>
  <c r="H30" i="1" s="1"/>
  <c r="F30" i="1"/>
  <c r="G30" i="1"/>
  <c r="J30" i="1"/>
  <c r="K30" i="1"/>
  <c r="D31" i="1"/>
  <c r="E31" i="1"/>
  <c r="F31" i="1"/>
  <c r="G31" i="1"/>
  <c r="F34" i="1"/>
  <c r="G34" i="1"/>
  <c r="H34" i="1"/>
  <c r="J34" i="1"/>
  <c r="M34" i="1" s="1"/>
  <c r="K34" i="1"/>
  <c r="L34" i="1"/>
  <c r="F35" i="1"/>
  <c r="H35" i="1" s="1"/>
  <c r="J35" i="1"/>
  <c r="H36" i="1"/>
  <c r="F37" i="1"/>
  <c r="H37" i="1"/>
  <c r="J37" i="1"/>
  <c r="F38" i="1"/>
  <c r="H38" i="1" s="1"/>
  <c r="J38" i="1"/>
  <c r="K38" i="1"/>
  <c r="F39" i="1"/>
  <c r="H39" i="1" s="1"/>
  <c r="J39" i="1"/>
  <c r="F40" i="1"/>
  <c r="H40" i="1"/>
  <c r="J40" i="1"/>
  <c r="F41" i="1"/>
  <c r="H41" i="1" s="1"/>
  <c r="J41" i="1"/>
  <c r="E42" i="1"/>
  <c r="F42" i="1"/>
  <c r="G42" i="1"/>
  <c r="H42" i="1"/>
  <c r="F43" i="1"/>
  <c r="H43" i="1"/>
  <c r="J43" i="1"/>
  <c r="K43" i="1"/>
  <c r="H44" i="1"/>
  <c r="D45" i="1"/>
  <c r="E45" i="1"/>
  <c r="F45" i="1"/>
  <c r="G45" i="1"/>
  <c r="H52" i="1"/>
  <c r="E54" i="1"/>
  <c r="G54" i="1"/>
  <c r="H45" i="1" l="1"/>
  <c r="H31" i="1"/>
  <c r="H49" i="1" s="1"/>
</calcChain>
</file>

<file path=xl/sharedStrings.xml><?xml version="1.0" encoding="utf-8"?>
<sst xmlns="http://schemas.openxmlformats.org/spreadsheetml/2006/main" count="84" uniqueCount="77">
  <si>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</si>
  <si>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</si>
  <si>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</si>
  <si>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"Прогресс"</t>
  </si>
  <si>
    <t xml:space="preserve">Поступило от ООО "Прогресс" за управление и содержание общедомового имущества 3592,82 руб. </t>
  </si>
  <si>
    <t>ИП Глебович Е.П.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</si>
  <si>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</si>
  <si>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</si>
  <si>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</si>
  <si>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</si>
  <si>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</si>
  <si>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</si>
  <si>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коээфициент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</si>
  <si>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</si>
  <si>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</si>
  <si>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</si>
  <si>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</si>
  <si>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</si>
  <si>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АО "Управляющая компания по обращению с отходами в ЛО"</t>
  </si>
  <si>
    <t>т/о внутридомового газ/оборудования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</si>
  <si>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</si>
  <si>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</si>
  <si>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</si>
  <si>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</si>
  <si>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</si>
  <si>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</si>
  <si>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Н/2008-3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</si>
  <si>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</si>
  <si>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</si>
  <si>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</si>
  <si>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</si>
  <si>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</si>
  <si>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</si>
  <si>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</si>
  <si>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</si>
  <si>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</si>
  <si>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</si>
  <si>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</si>
  <si>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</si>
  <si>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</si>
  <si>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ООО"ТСК",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</si>
  <si>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</si>
  <si>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</si>
  <si>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</si>
  <si>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  по ул. Ветеранов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</si>
  <si>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</si>
  <si>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</si>
  <si>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</si>
  <si>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Материалы для ремонта лифтового оборудования - 85.95 т.р.</t>
  </si>
  <si>
    <t>Работы по ремонту лифтового оборудования - 11.46т.р.</t>
  </si>
  <si>
    <t>Замена стояков ГВС, ХВС - 1506.57т.р.</t>
  </si>
  <si>
    <t>Герметизация швов - 42.8 т.р.</t>
  </si>
  <si>
    <t>Ремонт входных групп - 163.32 т.р.</t>
  </si>
  <si>
    <t>Строительная экспертиза - 25.0 т.р.</t>
  </si>
  <si>
    <t>Расходный материал - 1.17 т.р.</t>
  </si>
  <si>
    <t>Аварийное обслуживание - 6.65 т.р.</t>
  </si>
  <si>
    <t>Производство работ по неисправности в системе освещения общедомовых помещений - 2.93 т.р.</t>
  </si>
  <si>
    <t>замена замков в помещениях общего пользования - 0.79 т.р.</t>
  </si>
  <si>
    <t>Замена разбитых стекол окон, дверей, ремонт поручней, стен в подъезде,</t>
  </si>
  <si>
    <t>Ремонт систем ГВС, ХВс, ЦО - 0.87т.р.</t>
  </si>
  <si>
    <t>Восстановление водоотводящих устройств (работы на чердаке, в подвале) - 2.00т.р.</t>
  </si>
  <si>
    <t>элементов многоквартирного дома(отмостки, кровли, продухи, вентиляция) - 5.63 т.р.</t>
  </si>
  <si>
    <t>Работы по содержанию и техническому обслуживанию конструктивных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</si>
  <si>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1691</t>
    </r>
    <r>
      <rPr>
        <b/>
        <sz val="11"/>
        <color indexed="8"/>
        <rFont val="Calibri"/>
        <family val="2"/>
        <charset val="204"/>
      </rPr>
      <t>.82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</si>
  <si>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</si>
  <si>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</si>
  <si>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</si>
  <si>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</si>
  <si>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</si>
  <si>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</si>
  <si>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</si>
  <si>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</si>
  <si>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</si>
  <si>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</si>
  <si>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3 по ул. Ветеранов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</si>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</sst>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6" fillId="0" borderId="7" xfId="0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top" wrapText="1"/>
    </xf>
    <xf numFmtId="4" fontId="7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2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6" fillId="0" borderId="0" xfId="0" applyFont="1" applyFill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1" fillId="0" borderId="0" xfId="1"/>
    <xf numFmtId="0" fontId="1" fillId="0" borderId="0" xfId="1" applyFill="1" applyBorder="1"/>
    <xf numFmtId="0" fontId="1" fillId="2" borderId="0" xfId="1" applyFill="1" applyBorder="1"/>
    <xf numFmtId="0" fontId="18" fillId="3" borderId="0" xfId="1" applyFont="1" applyFill="1" applyBorder="1"/>
    <xf numFmtId="0" fontId="18" fillId="0" borderId="0" xfId="1" applyFont="1"/>
    <xf numFmtId="0" fontId="1" fillId="0" borderId="0" xfId="1" applyFill="1"/>
    <xf numFmtId="0" fontId="18" fillId="0" borderId="0" xfId="1" applyFont="1" applyFill="1"/>
    <xf numFmtId="0" fontId="18" fillId="0" borderId="0" xfId="1" applyFont="1" applyFill="1" applyBorder="1"/>
    <xf numFmtId="2" fontId="17" fillId="0" borderId="5" xfId="1" applyNumberFormat="1" applyFont="1" applyFill="1" applyBorder="1" applyAlignment="1">
      <alignment horizontal="center" vertical="center"/>
    </xf>
    <xf numFmtId="2" fontId="17" fillId="4" borderId="5" xfId="1" applyNumberFormat="1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>
      <alignment horizontal="center" vertical="center"/>
    </xf>
    <xf numFmtId="2" fontId="17" fillId="2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C23" workbookViewId="0">
      <selection activeCell="G37" sqref="G3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28515625" style="2" customWidth="1"/>
    <col min="4" max="4" width="13" style="2" customWidth="1"/>
    <col min="5" max="5" width="11.28515625" style="2" customWidth="1"/>
    <col min="6" max="6" width="12.42578125" style="2" customWidth="1"/>
    <col min="7" max="7" width="11.85546875" style="2" customWidth="1"/>
    <col min="8" max="8" width="12.85546875" style="2" customWidth="1"/>
    <col min="9" max="9" width="25.42578125" style="2" customWidth="1"/>
    <col min="10" max="10" width="10.140625" style="1" hidden="1" customWidth="1"/>
    <col min="11" max="11" width="9.5703125" style="1" hidden="1" customWidth="1"/>
    <col min="12" max="12" width="17.42578125" style="1" hidden="1" customWidth="1"/>
    <col min="13" max="14" width="0" style="1" hidden="1" customWidth="1"/>
    <col min="15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47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4.25" x14ac:dyDescent="0.2">
      <c r="C20" s="49" t="s">
        <v>46</v>
      </c>
      <c r="D20" s="49"/>
      <c r="E20" s="49"/>
      <c r="F20" s="49"/>
      <c r="G20" s="49"/>
      <c r="H20" s="49"/>
      <c r="I20" s="49"/>
    </row>
    <row r="21" spans="3:11" x14ac:dyDescent="0.2">
      <c r="C21" s="50" t="s">
        <v>45</v>
      </c>
      <c r="D21" s="50"/>
      <c r="E21" s="50"/>
      <c r="F21" s="50"/>
      <c r="G21" s="50"/>
      <c r="H21" s="50"/>
      <c r="I21" s="50"/>
    </row>
    <row r="22" spans="3:11" x14ac:dyDescent="0.2">
      <c r="C22" s="50" t="s">
        <v>44</v>
      </c>
      <c r="D22" s="50"/>
      <c r="E22" s="50"/>
      <c r="F22" s="50"/>
      <c r="G22" s="50"/>
      <c r="H22" s="50"/>
      <c r="I22" s="50"/>
    </row>
    <row r="23" spans="3:11" ht="6" customHeight="1" thickBot="1" x14ac:dyDescent="0.25">
      <c r="C23" s="55"/>
      <c r="D23" s="55"/>
      <c r="E23" s="55"/>
      <c r="F23" s="55"/>
      <c r="G23" s="55"/>
      <c r="H23" s="55"/>
      <c r="I23" s="55"/>
    </row>
    <row r="24" spans="3:11" ht="48.75" customHeight="1" thickBot="1" x14ac:dyDescent="0.25">
      <c r="C24" s="27" t="s">
        <v>34</v>
      </c>
      <c r="D24" s="30" t="s">
        <v>33</v>
      </c>
      <c r="E24" s="29" t="s">
        <v>32</v>
      </c>
      <c r="F24" s="29" t="s">
        <v>31</v>
      </c>
      <c r="G24" s="29" t="s">
        <v>30</v>
      </c>
      <c r="H24" s="29" t="s">
        <v>29</v>
      </c>
      <c r="I24" s="30" t="s">
        <v>43</v>
      </c>
    </row>
    <row r="25" spans="3:11" ht="13.5" customHeight="1" thickBot="1" x14ac:dyDescent="0.25">
      <c r="C25" s="52" t="s">
        <v>42</v>
      </c>
      <c r="D25" s="53"/>
      <c r="E25" s="53"/>
      <c r="F25" s="53"/>
      <c r="G25" s="53"/>
      <c r="H25" s="53"/>
      <c r="I25" s="54"/>
    </row>
    <row r="26" spans="3:11" ht="13.5" customHeight="1" thickBot="1" x14ac:dyDescent="0.25">
      <c r="C26" s="14" t="s">
        <v>41</v>
      </c>
      <c r="D26" s="17">
        <v>321643.50999999943</v>
      </c>
      <c r="E26" s="17">
        <v>0.03</v>
      </c>
      <c r="F26" s="17">
        <f>11622.72+46275.1</f>
        <v>57897.82</v>
      </c>
      <c r="G26" s="17"/>
      <c r="H26" s="17">
        <f>+D26+E26-F26</f>
        <v>263745.71999999945</v>
      </c>
      <c r="I26" s="39" t="s">
        <v>40</v>
      </c>
      <c r="K26" s="25">
        <f>552896.48-1139.92+4422.64+26178.07+31068.49</f>
        <v>613425.75999999989</v>
      </c>
    </row>
    <row r="27" spans="3:11" ht="13.5" customHeight="1" thickBot="1" x14ac:dyDescent="0.25">
      <c r="C27" s="14" t="s">
        <v>39</v>
      </c>
      <c r="D27" s="17">
        <v>173211.16999999984</v>
      </c>
      <c r="E27" s="18">
        <f>-2344.08+-1100.92-459.04</f>
        <v>-3904.04</v>
      </c>
      <c r="F27" s="18">
        <f>3317.31+1286+2647.6+16447</f>
        <v>23697.91</v>
      </c>
      <c r="G27" s="17"/>
      <c r="H27" s="17">
        <f>+D27+E27-F27</f>
        <v>145609.21999999983</v>
      </c>
      <c r="I27" s="40"/>
      <c r="K27" s="25">
        <f>12227.87+238763.43-29422.96+8893.16+1232.08</f>
        <v>231693.58</v>
      </c>
    </row>
    <row r="28" spans="3:11" ht="13.5" customHeight="1" thickBot="1" x14ac:dyDescent="0.25">
      <c r="C28" s="14" t="s">
        <v>38</v>
      </c>
      <c r="D28" s="17">
        <v>87585.179999999978</v>
      </c>
      <c r="E28" s="18">
        <v>-1678.8</v>
      </c>
      <c r="F28" s="18">
        <f>3932.7+6967.31</f>
        <v>10900.01</v>
      </c>
      <c r="G28" s="17"/>
      <c r="H28" s="17">
        <f>+D28+E28-F28</f>
        <v>75006.369999999981</v>
      </c>
      <c r="I28" s="40"/>
      <c r="K28" s="25">
        <f>485.5+112872.99-8499.54+13534.35</f>
        <v>118393.30000000002</v>
      </c>
    </row>
    <row r="29" spans="3:11" ht="13.5" customHeight="1" thickBot="1" x14ac:dyDescent="0.25">
      <c r="C29" s="14" t="s">
        <v>37</v>
      </c>
      <c r="D29" s="17">
        <v>58898.299999999857</v>
      </c>
      <c r="E29" s="18">
        <v>-1414.86</v>
      </c>
      <c r="F29" s="18">
        <f>3127.94+4.42+5149.89</f>
        <v>8282.25</v>
      </c>
      <c r="G29" s="17"/>
      <c r="H29" s="17">
        <f>+D29+E29-F29</f>
        <v>49201.189999999857</v>
      </c>
      <c r="I29" s="40"/>
      <c r="K29" s="1">
        <f>158.67+34506.66-4207.2+1651.03+39787.12-2982.11+4709.07</f>
        <v>73623.239999999991</v>
      </c>
    </row>
    <row r="30" spans="3:11" ht="13.5" customHeight="1" thickBot="1" x14ac:dyDescent="0.25">
      <c r="C30" s="14" t="s">
        <v>36</v>
      </c>
      <c r="D30" s="17">
        <v>14845.860000000015</v>
      </c>
      <c r="E30" s="18">
        <f>77278.29+25508.62+71281.47</f>
        <v>174068.38</v>
      </c>
      <c r="F30" s="18">
        <f>60215.59+52733.66+11650.17+0.61+12810.56</f>
        <v>137410.59</v>
      </c>
      <c r="G30" s="17">
        <f>+E30</f>
        <v>174068.38</v>
      </c>
      <c r="H30" s="17">
        <f>+D30+E30-F30</f>
        <v>51503.650000000023</v>
      </c>
      <c r="I30" s="41"/>
      <c r="J30" s="1">
        <f>53.95+51.87-0.1+790.86+4886.47-322.4+1618.5-52.53+27.52-0.14</f>
        <v>7054.0000000000009</v>
      </c>
      <c r="K30" s="1">
        <f>3267.75-38.16+6121.55-130.21+596.52+43.58-0.1+44.27+24.39-0.14</f>
        <v>9929.4500000000007</v>
      </c>
    </row>
    <row r="31" spans="3:11" ht="13.5" customHeight="1" thickBot="1" x14ac:dyDescent="0.25">
      <c r="C31" s="14" t="s">
        <v>10</v>
      </c>
      <c r="D31" s="13">
        <f>SUM(D26:D30)</f>
        <v>656184.01999999897</v>
      </c>
      <c r="E31" s="13">
        <f>SUM(E26:E30)</f>
        <v>167070.71</v>
      </c>
      <c r="F31" s="13">
        <f>SUM(F26:F30)</f>
        <v>238188.58</v>
      </c>
      <c r="G31" s="13">
        <f>SUM(G26:G30)</f>
        <v>174068.38</v>
      </c>
      <c r="H31" s="13">
        <f>SUM(H26:H30)</f>
        <v>585066.14999999909</v>
      </c>
      <c r="I31" s="31"/>
    </row>
    <row r="32" spans="3:11" ht="13.5" customHeight="1" thickBot="1" x14ac:dyDescent="0.25">
      <c r="C32" s="51" t="s">
        <v>35</v>
      </c>
      <c r="D32" s="51"/>
      <c r="E32" s="51"/>
      <c r="F32" s="51"/>
      <c r="G32" s="51"/>
      <c r="H32" s="51"/>
      <c r="I32" s="51"/>
    </row>
    <row r="33" spans="3:13" ht="52.5" customHeight="1" thickBot="1" x14ac:dyDescent="0.25">
      <c r="C33" s="21" t="s">
        <v>34</v>
      </c>
      <c r="D33" s="30" t="s">
        <v>33</v>
      </c>
      <c r="E33" s="29" t="s">
        <v>32</v>
      </c>
      <c r="F33" s="29" t="s">
        <v>31</v>
      </c>
      <c r="G33" s="29" t="s">
        <v>30</v>
      </c>
      <c r="H33" s="29" t="s">
        <v>29</v>
      </c>
      <c r="I33" s="28" t="s">
        <v>28</v>
      </c>
    </row>
    <row r="34" spans="3:13" ht="18" customHeight="1" thickBot="1" x14ac:dyDescent="0.25">
      <c r="C34" s="27" t="s">
        <v>27</v>
      </c>
      <c r="D34" s="26">
        <v>569972.88000000082</v>
      </c>
      <c r="E34" s="16">
        <v>3175692.59</v>
      </c>
      <c r="F34" s="16">
        <f>3045627.26+49316.27</f>
        <v>3094943.53</v>
      </c>
      <c r="G34" s="16">
        <f>+E34</f>
        <v>3175692.59</v>
      </c>
      <c r="H34" s="16">
        <f t="shared" ref="H34:H44" si="0">+D34+E34-F34</f>
        <v>650721.94000000088</v>
      </c>
      <c r="I34" s="42" t="s">
        <v>26</v>
      </c>
      <c r="J34" s="1">
        <f>302667.24-3099.52+72.06-0.04+242.29+389.92-4.28+3476.25-38.1+6.01-0.32+59.11-3.16</f>
        <v>303767.45999999996</v>
      </c>
      <c r="K34" s="25">
        <f>232195.15-3094.19+3.67-0.33+14.32-1.31+9.9-0.32+97.45-3.16</f>
        <v>229221.18000000002</v>
      </c>
      <c r="L34" s="24">
        <f>+K34-D34</f>
        <v>-340751.70000000077</v>
      </c>
      <c r="M34" s="24">
        <f>+H34-J34</f>
        <v>346954.48000000091</v>
      </c>
    </row>
    <row r="35" spans="3:13" ht="21" customHeight="1" thickBot="1" x14ac:dyDescent="0.25">
      <c r="C35" s="14" t="s">
        <v>25</v>
      </c>
      <c r="D35" s="19">
        <v>120671.70000000007</v>
      </c>
      <c r="E35" s="17">
        <v>671351.63</v>
      </c>
      <c r="F35" s="17">
        <f>646002.63+10289.17</f>
        <v>656291.80000000005</v>
      </c>
      <c r="G35" s="16">
        <v>1855140.91</v>
      </c>
      <c r="H35" s="16">
        <f t="shared" si="0"/>
        <v>135731.53000000003</v>
      </c>
      <c r="I35" s="43"/>
      <c r="J35" s="24">
        <f>60970.39-609.81</f>
        <v>60360.58</v>
      </c>
    </row>
    <row r="36" spans="3:13" ht="13.5" customHeight="1" thickBot="1" x14ac:dyDescent="0.25">
      <c r="C36" s="21" t="s">
        <v>24</v>
      </c>
      <c r="D36" s="23">
        <v>2384.2200000000462</v>
      </c>
      <c r="E36" s="17"/>
      <c r="F36" s="17">
        <v>0.17</v>
      </c>
      <c r="G36" s="16"/>
      <c r="H36" s="16">
        <f t="shared" si="0"/>
        <v>2384.0500000000461</v>
      </c>
      <c r="I36" s="20"/>
    </row>
    <row r="37" spans="3:13" ht="12.75" customHeight="1" thickBot="1" x14ac:dyDescent="0.25">
      <c r="C37" s="14" t="s">
        <v>23</v>
      </c>
      <c r="D37" s="19">
        <v>68082.760000000184</v>
      </c>
      <c r="E37" s="17">
        <v>360564.99</v>
      </c>
      <c r="F37" s="17">
        <f>346213.37+4733.3</f>
        <v>350946.67</v>
      </c>
      <c r="G37" s="16">
        <v>360101.99</v>
      </c>
      <c r="H37" s="16">
        <f t="shared" si="0"/>
        <v>77701.080000000191</v>
      </c>
      <c r="I37" s="20" t="s">
        <v>22</v>
      </c>
      <c r="J37" s="1">
        <f>37694.66-439.03</f>
        <v>37255.630000000005</v>
      </c>
    </row>
    <row r="38" spans="3:13" ht="27.75" customHeight="1" thickBot="1" x14ac:dyDescent="0.25">
      <c r="C38" s="14" t="s">
        <v>21</v>
      </c>
      <c r="D38" s="19">
        <v>63326.280000000028</v>
      </c>
      <c r="E38" s="17"/>
      <c r="F38" s="17">
        <f>6865.32+11796.63</f>
        <v>18661.949999999997</v>
      </c>
      <c r="G38" s="16"/>
      <c r="H38" s="16">
        <f t="shared" si="0"/>
        <v>44664.330000000031</v>
      </c>
      <c r="I38" s="15" t="s">
        <v>20</v>
      </c>
      <c r="J38" s="1">
        <f>37249.33-659.63+12191.59</f>
        <v>48781.290000000008</v>
      </c>
      <c r="K38" s="1">
        <f>14471.74+9856.54+41226.73-663.42</f>
        <v>64891.590000000011</v>
      </c>
    </row>
    <row r="39" spans="3:13" ht="28.5" customHeight="1" thickBot="1" x14ac:dyDescent="0.25">
      <c r="C39" s="14" t="s">
        <v>19</v>
      </c>
      <c r="D39" s="19">
        <v>6176.8700000000063</v>
      </c>
      <c r="E39" s="22">
        <v>36206.25</v>
      </c>
      <c r="F39" s="22">
        <f>34498.76+584.79</f>
        <v>35083.550000000003</v>
      </c>
      <c r="G39" s="16">
        <v>93858</v>
      </c>
      <c r="H39" s="16">
        <f t="shared" si="0"/>
        <v>7299.570000000007</v>
      </c>
      <c r="I39" s="15" t="s">
        <v>18</v>
      </c>
      <c r="J39" s="1">
        <f>3495.81-35.13</f>
        <v>3460.68</v>
      </c>
    </row>
    <row r="40" spans="3:13" ht="13.5" customHeight="1" thickBot="1" x14ac:dyDescent="0.25">
      <c r="C40" s="21" t="s">
        <v>17</v>
      </c>
      <c r="D40" s="19">
        <v>33620.219999999972</v>
      </c>
      <c r="E40" s="18">
        <v>-317.68</v>
      </c>
      <c r="F40" s="18">
        <f>1747.86+4275.65</f>
        <v>6023.5099999999993</v>
      </c>
      <c r="G40" s="16"/>
      <c r="H40" s="16">
        <f t="shared" si="0"/>
        <v>27279.029999999973</v>
      </c>
      <c r="I40" s="20"/>
      <c r="J40" s="1">
        <f>49416.57-132.24</f>
        <v>49284.33</v>
      </c>
    </row>
    <row r="41" spans="3:13" ht="16.5" customHeight="1" thickBot="1" x14ac:dyDescent="0.25">
      <c r="C41" s="14" t="s">
        <v>16</v>
      </c>
      <c r="D41" s="19">
        <v>26139.660000000033</v>
      </c>
      <c r="E41" s="18">
        <v>146339.79999999999</v>
      </c>
      <c r="F41" s="18">
        <f>140992.41+2343.25</f>
        <v>143335.66</v>
      </c>
      <c r="G41" s="16">
        <v>77798.16</v>
      </c>
      <c r="H41" s="16">
        <f t="shared" si="0"/>
        <v>29143.800000000017</v>
      </c>
      <c r="I41" s="15" t="s">
        <v>15</v>
      </c>
      <c r="J41" s="1">
        <f>13707.92-140.56</f>
        <v>13567.36</v>
      </c>
    </row>
    <row r="42" spans="3:13" ht="16.5" customHeight="1" thickBot="1" x14ac:dyDescent="0.25">
      <c r="C42" s="14" t="s">
        <v>14</v>
      </c>
      <c r="D42" s="19">
        <v>10406.530000000013</v>
      </c>
      <c r="E42" s="18">
        <f>24910.99+5453.39</f>
        <v>30364.38</v>
      </c>
      <c r="F42" s="18">
        <f>27711.96+0.16+0.01+8428.88+1591.69</f>
        <v>37732.699999999997</v>
      </c>
      <c r="G42" s="16">
        <f>+E42</f>
        <v>30364.38</v>
      </c>
      <c r="H42" s="16">
        <f t="shared" si="0"/>
        <v>3038.210000000021</v>
      </c>
      <c r="I42" s="15" t="s">
        <v>13</v>
      </c>
    </row>
    <row r="43" spans="3:13" ht="13.5" customHeight="1" thickBot="1" x14ac:dyDescent="0.25">
      <c r="C43" s="14" t="s">
        <v>12</v>
      </c>
      <c r="D43" s="19">
        <v>23383.14</v>
      </c>
      <c r="E43" s="18">
        <v>-1343.07</v>
      </c>
      <c r="F43" s="18">
        <f>430.15+2008+873.4</f>
        <v>3311.55</v>
      </c>
      <c r="G43" s="16"/>
      <c r="H43" s="16">
        <f t="shared" si="0"/>
        <v>18728.52</v>
      </c>
      <c r="I43" s="15"/>
      <c r="J43" s="1">
        <f>9076.14-82.98+4494.46-41.09</f>
        <v>13446.529999999999</v>
      </c>
      <c r="K43" s="1">
        <f>27002.14+12506.83</f>
        <v>39508.97</v>
      </c>
    </row>
    <row r="44" spans="3:13" ht="13.5" hidden="1" customHeight="1" thickBot="1" x14ac:dyDescent="0.25">
      <c r="C44" s="14" t="s">
        <v>11</v>
      </c>
      <c r="D44" s="19">
        <v>0</v>
      </c>
      <c r="E44" s="18"/>
      <c r="F44" s="18"/>
      <c r="G44" s="17"/>
      <c r="H44" s="16">
        <f t="shared" si="0"/>
        <v>0</v>
      </c>
      <c r="I44" s="15"/>
    </row>
    <row r="45" spans="3:13" s="10" customFormat="1" ht="13.5" customHeight="1" thickBot="1" x14ac:dyDescent="0.25">
      <c r="C45" s="14" t="s">
        <v>10</v>
      </c>
      <c r="D45" s="13">
        <f>SUM(D34:D44)</f>
        <v>924164.26000000129</v>
      </c>
      <c r="E45" s="13">
        <f>SUM(E34:E44)</f>
        <v>4418858.8899999997</v>
      </c>
      <c r="F45" s="13">
        <f>SUM(F34:F44)</f>
        <v>4346331.09</v>
      </c>
      <c r="G45" s="13">
        <f>SUM(G34:G44)</f>
        <v>5592956.0300000003</v>
      </c>
      <c r="H45" s="13">
        <f>SUM(H34:H44)</f>
        <v>996692.06000000122</v>
      </c>
      <c r="I45" s="12"/>
      <c r="L45" s="11"/>
    </row>
    <row r="46" spans="3:13" ht="13.5" customHeight="1" thickBot="1" x14ac:dyDescent="0.25">
      <c r="C46" s="44" t="s">
        <v>9</v>
      </c>
      <c r="D46" s="44"/>
      <c r="E46" s="44"/>
      <c r="F46" s="44"/>
      <c r="G46" s="44"/>
      <c r="H46" s="44"/>
      <c r="I46" s="44"/>
    </row>
    <row r="47" spans="3:13" ht="39" customHeight="1" thickBot="1" x14ac:dyDescent="0.25">
      <c r="C47" s="8" t="s">
        <v>8</v>
      </c>
      <c r="D47" s="45" t="s">
        <v>7</v>
      </c>
      <c r="E47" s="45"/>
      <c r="F47" s="45"/>
      <c r="G47" s="45"/>
      <c r="H47" s="45"/>
      <c r="I47" s="9" t="s">
        <v>6</v>
      </c>
    </row>
    <row r="48" spans="3:13" ht="25.5" customHeight="1" thickBot="1" x14ac:dyDescent="0.25">
      <c r="C48" s="8" t="s">
        <v>5</v>
      </c>
      <c r="D48" s="46" t="s">
        <v>4</v>
      </c>
      <c r="E48" s="47"/>
      <c r="F48" s="47"/>
      <c r="G48" s="47"/>
      <c r="H48" s="48"/>
      <c r="I48" s="7" t="s">
        <v>3</v>
      </c>
    </row>
    <row r="49" spans="3:9" ht="14.25" customHeight="1" x14ac:dyDescent="0.3">
      <c r="C49" s="6" t="s">
        <v>2</v>
      </c>
      <c r="D49" s="6"/>
      <c r="E49" s="6"/>
      <c r="F49" s="6"/>
      <c r="G49" s="6"/>
      <c r="H49" s="5">
        <f>+H31+H45</f>
        <v>1581758.2100000004</v>
      </c>
    </row>
    <row r="50" spans="3:9" s="4" customFormat="1" x14ac:dyDescent="0.2">
      <c r="C50" s="2" t="s">
        <v>1</v>
      </c>
      <c r="D50" s="2"/>
      <c r="E50" s="2"/>
      <c r="F50" s="2"/>
      <c r="G50" s="2"/>
      <c r="H50" s="2"/>
      <c r="I50" s="2"/>
    </row>
    <row r="52" spans="3:9" hidden="1" x14ac:dyDescent="0.2">
      <c r="H52" s="2">
        <f>97069.75+437333.54+20545.26+52631.27+5096.72+20832.54+11060.66+88337.61+2392.33+48726.03+37.57+6522.33+3.83+1813.22</f>
        <v>792402.65999999992</v>
      </c>
    </row>
    <row r="53" spans="3:9" x14ac:dyDescent="0.2">
      <c r="D53" s="3"/>
      <c r="H53" s="3"/>
    </row>
    <row r="54" spans="3:9" x14ac:dyDescent="0.2">
      <c r="C54" s="2" t="s">
        <v>0</v>
      </c>
      <c r="E54" s="3">
        <f>+E45+E31+21915+3592.82</f>
        <v>4611437.42</v>
      </c>
      <c r="F54" s="3"/>
      <c r="G54" s="3">
        <f>+G45+G31</f>
        <v>5767024.4100000001</v>
      </c>
    </row>
  </sheetData>
  <mergeCells count="11">
    <mergeCell ref="C20:I20"/>
    <mergeCell ref="C21:I21"/>
    <mergeCell ref="C32:I32"/>
    <mergeCell ref="C25:I25"/>
    <mergeCell ref="C23:I23"/>
    <mergeCell ref="C22:I22"/>
    <mergeCell ref="I26:I30"/>
    <mergeCell ref="I34:I35"/>
    <mergeCell ref="C46:I46"/>
    <mergeCell ref="D47:H47"/>
    <mergeCell ref="D48:H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7"/>
  <sheetViews>
    <sheetView topLeftCell="A11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.28515625" style="56" customWidth="1"/>
    <col min="10" max="16384" width="9.140625" style="56"/>
  </cols>
  <sheetData>
    <row r="13" spans="1:9" x14ac:dyDescent="0.25">
      <c r="A13" s="71" t="s">
        <v>76</v>
      </c>
      <c r="B13" s="71"/>
      <c r="C13" s="71"/>
      <c r="D13" s="71"/>
      <c r="E13" s="71"/>
      <c r="F13" s="71"/>
      <c r="G13" s="71"/>
      <c r="H13" s="71"/>
      <c r="I13" s="71"/>
    </row>
    <row r="14" spans="1:9" x14ac:dyDescent="0.25">
      <c r="A14" s="71" t="s">
        <v>75</v>
      </c>
      <c r="B14" s="71"/>
      <c r="C14" s="71"/>
      <c r="D14" s="71"/>
      <c r="E14" s="71"/>
      <c r="F14" s="71"/>
      <c r="G14" s="71"/>
      <c r="H14" s="71"/>
      <c r="I14" s="71"/>
    </row>
    <row r="15" spans="1:9" x14ac:dyDescent="0.25">
      <c r="A15" s="71" t="s">
        <v>74</v>
      </c>
      <c r="B15" s="71"/>
      <c r="C15" s="71"/>
      <c r="D15" s="71"/>
      <c r="E15" s="71"/>
      <c r="F15" s="71"/>
      <c r="G15" s="71"/>
      <c r="H15" s="71"/>
      <c r="I15" s="71"/>
    </row>
    <row r="16" spans="1:9" ht="60" x14ac:dyDescent="0.25">
      <c r="A16" s="69" t="s">
        <v>73</v>
      </c>
      <c r="B16" s="69" t="s">
        <v>72</v>
      </c>
      <c r="C16" s="69" t="s">
        <v>71</v>
      </c>
      <c r="D16" s="69" t="s">
        <v>70</v>
      </c>
      <c r="E16" s="69" t="s">
        <v>69</v>
      </c>
      <c r="F16" s="70" t="s">
        <v>68</v>
      </c>
      <c r="G16" s="70" t="s">
        <v>67</v>
      </c>
      <c r="H16" s="69" t="s">
        <v>66</v>
      </c>
      <c r="I16" s="69" t="s">
        <v>65</v>
      </c>
    </row>
    <row r="17" spans="1:9" x14ac:dyDescent="0.25">
      <c r="A17" s="68" t="s">
        <v>64</v>
      </c>
      <c r="B17" s="66">
        <v>333.42473999999999</v>
      </c>
      <c r="C17" s="67"/>
      <c r="D17" s="66">
        <v>671.35163</v>
      </c>
      <c r="E17" s="66">
        <v>656.29179999999997</v>
      </c>
      <c r="F17" s="66">
        <v>25.507819999999999</v>
      </c>
      <c r="G17" s="65">
        <v>1855.1409100000001</v>
      </c>
      <c r="H17" s="64">
        <v>135.73152999999999</v>
      </c>
      <c r="I17" s="64">
        <f>B17+D17+F17-G17</f>
        <v>-824.85672</v>
      </c>
    </row>
    <row r="19" spans="1:9" x14ac:dyDescent="0.25">
      <c r="A19" s="61" t="s">
        <v>63</v>
      </c>
    </row>
    <row r="20" spans="1:9" x14ac:dyDescent="0.25">
      <c r="A20" s="62" t="s">
        <v>62</v>
      </c>
      <c r="B20" s="60"/>
      <c r="C20" s="60"/>
      <c r="D20" s="60"/>
      <c r="E20" s="60"/>
      <c r="F20" s="60"/>
    </row>
    <row r="21" spans="1:9" x14ac:dyDescent="0.25">
      <c r="A21" s="62" t="s">
        <v>61</v>
      </c>
      <c r="B21" s="60"/>
      <c r="C21" s="60"/>
      <c r="D21" s="60"/>
      <c r="E21" s="60"/>
      <c r="F21" s="60"/>
    </row>
    <row r="22" spans="1:9" x14ac:dyDescent="0.25">
      <c r="A22" s="63" t="s">
        <v>60</v>
      </c>
      <c r="B22" s="60"/>
      <c r="C22" s="60"/>
      <c r="D22" s="60"/>
      <c r="E22" s="60"/>
      <c r="F22" s="60"/>
    </row>
    <row r="23" spans="1:9" x14ac:dyDescent="0.25">
      <c r="A23" s="63" t="s">
        <v>59</v>
      </c>
      <c r="B23" s="60"/>
      <c r="C23" s="60"/>
      <c r="D23" s="60"/>
      <c r="E23" s="60"/>
      <c r="F23" s="60"/>
    </row>
    <row r="24" spans="1:9" s="61" customFormat="1" x14ac:dyDescent="0.25">
      <c r="A24" s="63" t="s">
        <v>58</v>
      </c>
      <c r="B24" s="62"/>
      <c r="C24" s="62"/>
      <c r="D24" s="62"/>
      <c r="E24" s="62"/>
      <c r="F24" s="62"/>
    </row>
    <row r="25" spans="1:9" s="61" customFormat="1" x14ac:dyDescent="0.25">
      <c r="A25" s="63" t="s">
        <v>57</v>
      </c>
      <c r="B25" s="62"/>
      <c r="C25" s="62"/>
      <c r="D25" s="62"/>
      <c r="E25" s="62"/>
      <c r="F25" s="62"/>
    </row>
    <row r="26" spans="1:9" s="61" customFormat="1" x14ac:dyDescent="0.25">
      <c r="A26" s="63" t="s">
        <v>56</v>
      </c>
      <c r="B26" s="62"/>
      <c r="C26" s="62"/>
      <c r="D26" s="62"/>
      <c r="E26" s="62"/>
      <c r="F26" s="62"/>
    </row>
    <row r="27" spans="1:9" s="61" customFormat="1" x14ac:dyDescent="0.25">
      <c r="A27" s="63" t="s">
        <v>55</v>
      </c>
      <c r="B27" s="62"/>
      <c r="C27" s="62"/>
      <c r="D27" s="62"/>
      <c r="E27" s="62"/>
      <c r="F27" s="62"/>
    </row>
    <row r="28" spans="1:9" s="61" customFormat="1" x14ac:dyDescent="0.25">
      <c r="A28" s="63" t="s">
        <v>54</v>
      </c>
      <c r="B28" s="60"/>
      <c r="C28" s="60"/>
      <c r="D28" s="60"/>
      <c r="E28" s="62"/>
      <c r="F28" s="62"/>
    </row>
    <row r="29" spans="1:9" x14ac:dyDescent="0.25">
      <c r="A29" s="59" t="s">
        <v>53</v>
      </c>
      <c r="B29" s="60"/>
      <c r="C29" s="60"/>
      <c r="D29" s="60"/>
      <c r="E29" s="60"/>
      <c r="F29" s="60"/>
    </row>
    <row r="30" spans="1:9" x14ac:dyDescent="0.25">
      <c r="A30" s="59" t="s">
        <v>52</v>
      </c>
      <c r="B30" s="60"/>
      <c r="C30" s="60"/>
      <c r="D30" s="60"/>
      <c r="E30" s="60"/>
      <c r="F30" s="60"/>
    </row>
    <row r="31" spans="1:9" x14ac:dyDescent="0.25">
      <c r="A31" s="59" t="s">
        <v>51</v>
      </c>
      <c r="B31" s="60"/>
      <c r="C31" s="60"/>
      <c r="D31" s="60"/>
      <c r="E31" s="60"/>
      <c r="F31" s="60"/>
    </row>
    <row r="32" spans="1:9" x14ac:dyDescent="0.25">
      <c r="A32" s="59" t="s">
        <v>50</v>
      </c>
    </row>
    <row r="33" spans="1:1" x14ac:dyDescent="0.25">
      <c r="A33" s="59" t="s">
        <v>49</v>
      </c>
    </row>
    <row r="34" spans="1:1" x14ac:dyDescent="0.25">
      <c r="A34" s="59" t="s">
        <v>48</v>
      </c>
    </row>
    <row r="35" spans="1:1" x14ac:dyDescent="0.25">
      <c r="A35" s="58"/>
    </row>
    <row r="36" spans="1:1" x14ac:dyDescent="0.25">
      <c r="A36" s="57"/>
    </row>
    <row r="37" spans="1:1" x14ac:dyDescent="0.25">
      <c r="A37" s="5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ветеранов3</vt:lpstr>
      <vt:lpstr>Ветеранов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2021-03-24T06:57:42Z</dcterms:created>
  <dcterms:modified xsi:type="dcterms:W3CDTF">2021-03-24T08:37:17Z</dcterms:modified>
</cp:coreProperties>
</file>