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ветеранов5" sheetId="1" r:id="rId1"/>
    <sheet name="Ветеранов 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 l="1"/>
  <c r="K26" i="1"/>
  <c r="H27" i="1"/>
  <c r="K27" i="1"/>
  <c r="H28" i="1"/>
  <c r="K28" i="1"/>
  <c r="H29" i="1"/>
  <c r="K29" i="1"/>
  <c r="E30" i="1"/>
  <c r="F30" i="1"/>
  <c r="G30" i="1"/>
  <c r="H30" i="1"/>
  <c r="K30" i="1"/>
  <c r="D31" i="1"/>
  <c r="E31" i="1"/>
  <c r="F31" i="1"/>
  <c r="G31" i="1"/>
  <c r="H31" i="1"/>
  <c r="F34" i="1"/>
  <c r="G34" i="1"/>
  <c r="G44" i="1" s="1"/>
  <c r="G52" i="1" s="1"/>
  <c r="H34" i="1"/>
  <c r="J34" i="1"/>
  <c r="K34" i="1" s="1"/>
  <c r="L34" i="1"/>
  <c r="F35" i="1"/>
  <c r="H35" i="1"/>
  <c r="H36" i="1"/>
  <c r="F37" i="1"/>
  <c r="H37" i="1" s="1"/>
  <c r="F38" i="1"/>
  <c r="H38" i="1" s="1"/>
  <c r="J38" i="1"/>
  <c r="K38" i="1"/>
  <c r="F39" i="1"/>
  <c r="H39" i="1" s="1"/>
  <c r="F40" i="1"/>
  <c r="H40" i="1" s="1"/>
  <c r="F41" i="1"/>
  <c r="H41" i="1" s="1"/>
  <c r="J41" i="1"/>
  <c r="K41" i="1"/>
  <c r="E42" i="1"/>
  <c r="H42" i="1" s="1"/>
  <c r="F42" i="1"/>
  <c r="G42" i="1"/>
  <c r="F43" i="1"/>
  <c r="H43" i="1" s="1"/>
  <c r="D44" i="1"/>
  <c r="F44" i="1"/>
  <c r="H51" i="1"/>
  <c r="H47" i="1" l="1"/>
  <c r="H44" i="1"/>
  <c r="E44" i="1"/>
  <c r="E52" i="1" s="1"/>
</calcChain>
</file>

<file path=xl/sharedStrings.xml><?xml version="1.0" encoding="utf-8"?>
<sst xmlns="http://schemas.openxmlformats.org/spreadsheetml/2006/main" count="72" uniqueCount="65">
  <si>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</si>
  <si>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</si>
  <si>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</si>
  <si>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</si>
  <si>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</si>
  <si>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</si>
  <si>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</si>
  <si>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</si>
  <si>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</si>
  <si>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</si>
  <si>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</si>
  <si>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</si>
  <si>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</si>
  <si>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</si>
  <si>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</si>
  <si>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</si>
  <si>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</si>
  <si>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</si>
  <si>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</si>
  <si>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</si>
  <si>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</si>
  <si>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</si>
  <si>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Н/2011-103 от 01.07.2011г.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</si>
  <si>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</si>
  <si>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</si>
  <si>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</si>
  <si>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</si>
  <si>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</si>
  <si>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</si>
  <si>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</si>
  <si>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</si>
  <si>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</si>
  <si>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</si>
  <si>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</si>
  <si>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</si>
  <si>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</si>
  <si>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</si>
  <si>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</si>
  <si>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</si>
  <si>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</si>
  <si>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  по ул. Ветеранов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</si>
  <si>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</si>
  <si>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</si>
  <si>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</si>
  <si>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Материалы для ремонта лифтового оборудования - 0.90 т.р.</t>
  </si>
  <si>
    <t>Расходный материал - 0.51 т.р.</t>
  </si>
  <si>
    <t>Аварийное обслуживание - 2.62 т.р.</t>
  </si>
  <si>
    <t>Производство работ по неисправности в системе освещения общедомовых помещений - 3.92 т.р.</t>
  </si>
  <si>
    <t>замена замков в помещениях общего пользования - 1.08 т.р.</t>
  </si>
  <si>
    <t>Замена разбитых стекол окон, дверей, ремонт поручней, стен в подъезде,</t>
  </si>
  <si>
    <t>Ремонт систем ГВС, ХВс, ЦО - 0.60т.р.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</si>
  <si>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9</t>
    </r>
    <r>
      <rPr>
        <b/>
        <sz val="11"/>
        <color indexed="8"/>
        <rFont val="Calibri"/>
        <family val="2"/>
        <charset val="204"/>
      </rPr>
      <t>.63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</si>
  <si>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</si>
  <si>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</si>
  <si>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</si>
  <si>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</si>
  <si>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</si>
  <si>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</si>
  <si>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</si>
  <si>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</si>
  <si>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</si>
  <si>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</si>
  <si>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5 по ул. Ветеранов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</si>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</sst>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Fill="1"/>
    <xf numFmtId="0" fontId="7" fillId="0" borderId="3" xfId="0" applyFont="1" applyFill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5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7" fillId="0" borderId="0" xfId="0" applyFont="1" applyFill="1" applyAlignment="1">
      <alignment horizontal="center"/>
    </xf>
    <xf numFmtId="0" fontId="17" fillId="0" borderId="5" xfId="0" applyFont="1" applyFill="1" applyBorder="1"/>
    <xf numFmtId="0" fontId="17" fillId="0" borderId="8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7" fillId="0" borderId="0" xfId="0" applyFont="1" applyFill="1"/>
    <xf numFmtId="0" fontId="7" fillId="0" borderId="2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2" fontId="18" fillId="4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C14" workbookViewId="0">
      <selection activeCell="G40" sqref="G4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3.28515625" style="2" customWidth="1"/>
    <col min="10" max="10" width="10.140625" style="1" hidden="1" customWidth="1"/>
    <col min="11" max="12" width="9.5703125" style="1" hidden="1" customWidth="1"/>
    <col min="13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43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4.25" x14ac:dyDescent="0.2">
      <c r="C20" s="45" t="s">
        <v>42</v>
      </c>
      <c r="D20" s="45"/>
      <c r="E20" s="45"/>
      <c r="F20" s="45"/>
      <c r="G20" s="45"/>
      <c r="H20" s="45"/>
      <c r="I20" s="45"/>
    </row>
    <row r="21" spans="3:11" x14ac:dyDescent="0.2">
      <c r="C21" s="46" t="s">
        <v>41</v>
      </c>
      <c r="D21" s="46"/>
      <c r="E21" s="46"/>
      <c r="F21" s="46"/>
      <c r="G21" s="46"/>
      <c r="H21" s="46"/>
      <c r="I21" s="46"/>
    </row>
    <row r="22" spans="3:11" x14ac:dyDescent="0.2">
      <c r="C22" s="46" t="s">
        <v>40</v>
      </c>
      <c r="D22" s="46"/>
      <c r="E22" s="46"/>
      <c r="F22" s="46"/>
      <c r="G22" s="46"/>
      <c r="H22" s="46"/>
      <c r="I22" s="46"/>
    </row>
    <row r="23" spans="3:11" ht="6" customHeight="1" thickBot="1" x14ac:dyDescent="0.25">
      <c r="C23" s="47"/>
      <c r="D23" s="47"/>
      <c r="E23" s="47"/>
      <c r="F23" s="47"/>
      <c r="G23" s="47"/>
      <c r="H23" s="47"/>
      <c r="I23" s="47"/>
    </row>
    <row r="24" spans="3:11" ht="49.5" customHeight="1" thickBot="1" x14ac:dyDescent="0.25">
      <c r="C24" s="25" t="s">
        <v>30</v>
      </c>
      <c r="D24" s="28" t="s">
        <v>29</v>
      </c>
      <c r="E24" s="27" t="s">
        <v>28</v>
      </c>
      <c r="F24" s="27" t="s">
        <v>27</v>
      </c>
      <c r="G24" s="27" t="s">
        <v>26</v>
      </c>
      <c r="H24" s="27" t="s">
        <v>25</v>
      </c>
      <c r="I24" s="28" t="s">
        <v>39</v>
      </c>
    </row>
    <row r="25" spans="3:11" ht="13.5" customHeight="1" thickBot="1" x14ac:dyDescent="0.25">
      <c r="C25" s="48" t="s">
        <v>38</v>
      </c>
      <c r="D25" s="49"/>
      <c r="E25" s="49"/>
      <c r="F25" s="49"/>
      <c r="G25" s="49"/>
      <c r="H25" s="49"/>
      <c r="I25" s="50"/>
    </row>
    <row r="26" spans="3:11" ht="13.5" customHeight="1" thickBot="1" x14ac:dyDescent="0.25">
      <c r="C26" s="14" t="s">
        <v>37</v>
      </c>
      <c r="D26" s="21">
        <v>73539.679999999993</v>
      </c>
      <c r="E26" s="21"/>
      <c r="F26" s="21"/>
      <c r="G26" s="21"/>
      <c r="H26" s="21">
        <f>+D26+E26-F26</f>
        <v>73539.679999999993</v>
      </c>
      <c r="I26" s="40" t="s">
        <v>36</v>
      </c>
      <c r="K26" s="30">
        <f>127592.79+168.45+2181.84+14486.35</f>
        <v>144429.43</v>
      </c>
    </row>
    <row r="27" spans="3:11" ht="13.5" customHeight="1" thickBot="1" x14ac:dyDescent="0.25">
      <c r="C27" s="14" t="s">
        <v>35</v>
      </c>
      <c r="D27" s="21">
        <v>27927.759999999937</v>
      </c>
      <c r="E27" s="17"/>
      <c r="F27" s="17"/>
      <c r="G27" s="21"/>
      <c r="H27" s="21">
        <f>+D27+E27-F27</f>
        <v>27927.759999999937</v>
      </c>
      <c r="I27" s="41"/>
      <c r="K27" s="1">
        <f>24.09+6001.62+25089.71-1232.91+2036.35</f>
        <v>31918.859999999997</v>
      </c>
    </row>
    <row r="28" spans="3:11" ht="13.5" customHeight="1" thickBot="1" x14ac:dyDescent="0.25">
      <c r="C28" s="14" t="s">
        <v>34</v>
      </c>
      <c r="D28" s="21">
        <v>15311.81999999996</v>
      </c>
      <c r="E28" s="17"/>
      <c r="F28" s="17"/>
      <c r="G28" s="21"/>
      <c r="H28" s="21">
        <f>+D28+E28-F28</f>
        <v>15311.81999999996</v>
      </c>
      <c r="I28" s="41"/>
      <c r="K28" s="1">
        <f>48.51+14704.99-280.83+4834.19</f>
        <v>19306.86</v>
      </c>
    </row>
    <row r="29" spans="3:11" ht="13.5" customHeight="1" thickBot="1" x14ac:dyDescent="0.25">
      <c r="C29" s="14" t="s">
        <v>33</v>
      </c>
      <c r="D29" s="21">
        <v>10060.360000000004</v>
      </c>
      <c r="E29" s="17"/>
      <c r="F29" s="17"/>
      <c r="G29" s="21"/>
      <c r="H29" s="21">
        <f>+D29+E29-F29</f>
        <v>10060.360000000004</v>
      </c>
      <c r="I29" s="41"/>
      <c r="K29" s="1">
        <f>1703.2+5198.71-98.6+288.41+4366.28-170.02+3.23</f>
        <v>11291.21</v>
      </c>
    </row>
    <row r="30" spans="3:11" ht="13.5" customHeight="1" thickBot="1" x14ac:dyDescent="0.25">
      <c r="C30" s="14" t="s">
        <v>32</v>
      </c>
      <c r="D30" s="21">
        <v>60.080000000001746</v>
      </c>
      <c r="E30" s="17">
        <f>1845.64+731.52+305.02</f>
        <v>2882.18</v>
      </c>
      <c r="F30" s="17">
        <f>728.69+34.86+1794.34+113.07</f>
        <v>2670.96</v>
      </c>
      <c r="G30" s="21">
        <f>+E30</f>
        <v>2882.18</v>
      </c>
      <c r="H30" s="21">
        <f>+D30+E30-F30</f>
        <v>271.30000000000155</v>
      </c>
      <c r="I30" s="42"/>
      <c r="K30" s="1">
        <f>0.16+460.75+757.79-1292.83+60.64+1.93</f>
        <v>-11.559999999999881</v>
      </c>
    </row>
    <row r="31" spans="3:11" ht="13.5" customHeight="1" thickBot="1" x14ac:dyDescent="0.25">
      <c r="C31" s="14" t="s">
        <v>7</v>
      </c>
      <c r="D31" s="13">
        <f>SUM(D26:D30)</f>
        <v>126899.6999999999</v>
      </c>
      <c r="E31" s="13">
        <f>SUM(E26:E30)</f>
        <v>2882.18</v>
      </c>
      <c r="F31" s="13">
        <f>SUM(F26:F30)</f>
        <v>2670.96</v>
      </c>
      <c r="G31" s="13">
        <f>SUM(G26:G30)</f>
        <v>2882.18</v>
      </c>
      <c r="H31" s="13">
        <f>SUM(H26:H30)</f>
        <v>127110.9199999999</v>
      </c>
      <c r="I31" s="29"/>
    </row>
    <row r="32" spans="3:11" ht="13.5" customHeight="1" thickBot="1" x14ac:dyDescent="0.25">
      <c r="C32" s="51" t="s">
        <v>31</v>
      </c>
      <c r="D32" s="51"/>
      <c r="E32" s="51"/>
      <c r="F32" s="51"/>
      <c r="G32" s="51"/>
      <c r="H32" s="51"/>
      <c r="I32" s="51"/>
    </row>
    <row r="33" spans="3:12" ht="52.5" customHeight="1" thickBot="1" x14ac:dyDescent="0.25">
      <c r="C33" s="20" t="s">
        <v>30</v>
      </c>
      <c r="D33" s="28" t="s">
        <v>29</v>
      </c>
      <c r="E33" s="27" t="s">
        <v>28</v>
      </c>
      <c r="F33" s="27" t="s">
        <v>27</v>
      </c>
      <c r="G33" s="27" t="s">
        <v>26</v>
      </c>
      <c r="H33" s="27" t="s">
        <v>25</v>
      </c>
      <c r="I33" s="26" t="s">
        <v>24</v>
      </c>
    </row>
    <row r="34" spans="3:12" ht="20.25" customHeight="1" thickBot="1" x14ac:dyDescent="0.25">
      <c r="C34" s="25" t="s">
        <v>23</v>
      </c>
      <c r="D34" s="24">
        <v>130569.53000000026</v>
      </c>
      <c r="E34" s="16">
        <v>823301.52</v>
      </c>
      <c r="F34" s="16">
        <f>801656.41+10784.98</f>
        <v>812441.39</v>
      </c>
      <c r="G34" s="16">
        <f>+E34</f>
        <v>823301.52</v>
      </c>
      <c r="H34" s="16">
        <f t="shared" ref="H34:H43" si="0">+D34+E34-F34</f>
        <v>141429.66000000027</v>
      </c>
      <c r="I34" s="43" t="s">
        <v>22</v>
      </c>
      <c r="J34" s="1">
        <f>53242.74+236.99-1.58+986.59-4.77+48.75-0.16+644.85-0.68+8.73</f>
        <v>55161.459999999992</v>
      </c>
      <c r="K34" s="23">
        <f>+J34-H34</f>
        <v>-86268.200000000274</v>
      </c>
      <c r="L34" s="23">
        <f>56087.93+12.43+47.19-0.68+23.19-D34</f>
        <v>-74399.470000000263</v>
      </c>
    </row>
    <row r="35" spans="3:12" ht="19.5" customHeight="1" thickBot="1" x14ac:dyDescent="0.25">
      <c r="C35" s="14" t="s">
        <v>21</v>
      </c>
      <c r="D35" s="18">
        <v>27045.829999999929</v>
      </c>
      <c r="E35" s="21">
        <v>174048.96</v>
      </c>
      <c r="F35" s="21">
        <f>169460.18+2241.38</f>
        <v>171701.56</v>
      </c>
      <c r="G35" s="16">
        <v>9634.65</v>
      </c>
      <c r="H35" s="16">
        <f t="shared" si="0"/>
        <v>29393.229999999923</v>
      </c>
      <c r="I35" s="44"/>
      <c r="J35" s="23"/>
    </row>
    <row r="36" spans="3:12" ht="13.5" customHeight="1" thickBot="1" x14ac:dyDescent="0.25">
      <c r="C36" s="20" t="s">
        <v>20</v>
      </c>
      <c r="D36" s="22">
        <v>1819.3999999999726</v>
      </c>
      <c r="E36" s="21"/>
      <c r="F36" s="21"/>
      <c r="G36" s="16"/>
      <c r="H36" s="16">
        <f t="shared" si="0"/>
        <v>1819.3999999999726</v>
      </c>
      <c r="I36" s="19"/>
    </row>
    <row r="37" spans="3:12" ht="12.75" customHeight="1" thickBot="1" x14ac:dyDescent="0.25">
      <c r="C37" s="14" t="s">
        <v>19</v>
      </c>
      <c r="D37" s="18">
        <v>15457.529999999984</v>
      </c>
      <c r="E37" s="21">
        <v>93477.119999999995</v>
      </c>
      <c r="F37" s="21">
        <f>91030.61+761.58</f>
        <v>91792.19</v>
      </c>
      <c r="G37" s="16">
        <v>38553.46</v>
      </c>
      <c r="H37" s="16">
        <f t="shared" si="0"/>
        <v>17142.459999999977</v>
      </c>
      <c r="I37" s="19" t="s">
        <v>18</v>
      </c>
    </row>
    <row r="38" spans="3:12" ht="27" customHeight="1" thickBot="1" x14ac:dyDescent="0.25">
      <c r="C38" s="14" t="s">
        <v>17</v>
      </c>
      <c r="D38" s="18">
        <v>11779.029999999955</v>
      </c>
      <c r="E38" s="21"/>
      <c r="F38" s="21">
        <f>653.53+1878.93</f>
        <v>2532.46</v>
      </c>
      <c r="G38" s="16"/>
      <c r="H38" s="16">
        <f t="shared" si="0"/>
        <v>9246.5699999999561</v>
      </c>
      <c r="I38" s="15" t="s">
        <v>16</v>
      </c>
      <c r="J38" s="1">
        <f>9836.67+2218.23</f>
        <v>12054.9</v>
      </c>
      <c r="K38" s="1">
        <f>1675.54+2098.68+7785.31</f>
        <v>11559.53</v>
      </c>
    </row>
    <row r="39" spans="3:12" ht="13.5" customHeight="1" thickBot="1" x14ac:dyDescent="0.25">
      <c r="C39" s="14" t="s">
        <v>15</v>
      </c>
      <c r="D39" s="18">
        <v>1732.7700000000004</v>
      </c>
      <c r="E39" s="17">
        <v>10951.56</v>
      </c>
      <c r="F39" s="17">
        <f>10663.65+143.52</f>
        <v>10807.17</v>
      </c>
      <c r="G39" s="16">
        <v>26682.6</v>
      </c>
      <c r="H39" s="16">
        <f t="shared" si="0"/>
        <v>1877.1599999999999</v>
      </c>
      <c r="I39" s="15" t="s">
        <v>14</v>
      </c>
    </row>
    <row r="40" spans="3:12" ht="13.5" customHeight="1" thickBot="1" x14ac:dyDescent="0.25">
      <c r="C40" s="20" t="s">
        <v>13</v>
      </c>
      <c r="D40" s="18">
        <v>6537.7999999999938</v>
      </c>
      <c r="E40" s="17">
        <v>-0.22</v>
      </c>
      <c r="F40" s="17">
        <f>167.21+215.39</f>
        <v>382.6</v>
      </c>
      <c r="G40" s="16"/>
      <c r="H40" s="16">
        <f t="shared" si="0"/>
        <v>6154.9799999999932</v>
      </c>
      <c r="I40" s="19"/>
    </row>
    <row r="41" spans="3:12" ht="13.5" customHeight="1" thickBot="1" x14ac:dyDescent="0.25">
      <c r="C41" s="14" t="s">
        <v>12</v>
      </c>
      <c r="D41" s="18">
        <v>5471.8800000000019</v>
      </c>
      <c r="E41" s="17">
        <v>-1081.8900000000001</v>
      </c>
      <c r="F41" s="17">
        <f>31.99+213.21</f>
        <v>245.20000000000002</v>
      </c>
      <c r="G41" s="16"/>
      <c r="H41" s="16">
        <f t="shared" si="0"/>
        <v>4144.7900000000018</v>
      </c>
      <c r="I41" s="19"/>
      <c r="J41" s="1">
        <f>1204.38+779.9</f>
        <v>1984.2800000000002</v>
      </c>
      <c r="K41" s="1">
        <f>2268.5+3098.47</f>
        <v>5366.9699999999993</v>
      </c>
    </row>
    <row r="42" spans="3:12" ht="13.5" customHeight="1" thickBot="1" x14ac:dyDescent="0.25">
      <c r="C42" s="14" t="s">
        <v>11</v>
      </c>
      <c r="D42" s="18">
        <v>6306.3800000000047</v>
      </c>
      <c r="E42" s="17">
        <f>24931.08+5997.81</f>
        <v>30928.890000000003</v>
      </c>
      <c r="F42" s="17">
        <f>24954.48+5922.12+1087.49</f>
        <v>31964.09</v>
      </c>
      <c r="G42" s="16">
        <f>+E42</f>
        <v>30928.890000000003</v>
      </c>
      <c r="H42" s="16">
        <f t="shared" si="0"/>
        <v>5271.1800000000039</v>
      </c>
      <c r="I42" s="19" t="s">
        <v>10</v>
      </c>
    </row>
    <row r="43" spans="3:12" ht="13.5" customHeight="1" thickBot="1" x14ac:dyDescent="0.25">
      <c r="C43" s="14" t="s">
        <v>9</v>
      </c>
      <c r="D43" s="18">
        <v>7016.9800000000032</v>
      </c>
      <c r="E43" s="17">
        <v>44196.72</v>
      </c>
      <c r="F43" s="17">
        <f>43039.8+581.54</f>
        <v>43621.340000000004</v>
      </c>
      <c r="G43" s="16">
        <v>37621.32</v>
      </c>
      <c r="H43" s="16">
        <f t="shared" si="0"/>
        <v>7592.3600000000006</v>
      </c>
      <c r="I43" s="15" t="s">
        <v>8</v>
      </c>
    </row>
    <row r="44" spans="3:12" s="10" customFormat="1" ht="13.5" customHeight="1" thickBot="1" x14ac:dyDescent="0.25">
      <c r="C44" s="14" t="s">
        <v>7</v>
      </c>
      <c r="D44" s="13">
        <f>SUM(D34:D43)</f>
        <v>213737.13000000012</v>
      </c>
      <c r="E44" s="13">
        <f>SUM(E34:E43)</f>
        <v>1175822.6600000001</v>
      </c>
      <c r="F44" s="13">
        <f>SUM(F34:F43)</f>
        <v>1165488</v>
      </c>
      <c r="G44" s="13">
        <f>SUM(G34:G43)</f>
        <v>966722.44</v>
      </c>
      <c r="H44" s="13">
        <f>SUM(H34:H43)</f>
        <v>224071.79000000004</v>
      </c>
      <c r="I44" s="12"/>
      <c r="L44" s="11"/>
    </row>
    <row r="45" spans="3:12" ht="13.5" customHeight="1" x14ac:dyDescent="0.2">
      <c r="C45" s="38" t="s">
        <v>6</v>
      </c>
      <c r="D45" s="38"/>
      <c r="E45" s="38"/>
      <c r="F45" s="38"/>
      <c r="G45" s="38"/>
      <c r="H45" s="38"/>
      <c r="I45" s="38"/>
    </row>
    <row r="46" spans="3:12" ht="39" customHeight="1" x14ac:dyDescent="0.2">
      <c r="C46" s="9" t="s">
        <v>5</v>
      </c>
      <c r="D46" s="39" t="s">
        <v>4</v>
      </c>
      <c r="E46" s="39"/>
      <c r="F46" s="39"/>
      <c r="G46" s="39"/>
      <c r="H46" s="39"/>
      <c r="I46" s="8" t="s">
        <v>3</v>
      </c>
    </row>
    <row r="47" spans="3:12" ht="18" customHeight="1" x14ac:dyDescent="0.3">
      <c r="C47" s="7" t="s">
        <v>2</v>
      </c>
      <c r="D47" s="7"/>
      <c r="E47" s="7"/>
      <c r="F47" s="7"/>
      <c r="G47" s="7"/>
      <c r="H47" s="6">
        <f>+H31+H44</f>
        <v>351182.70999999996</v>
      </c>
    </row>
    <row r="48" spans="3:12" s="5" customFormat="1" x14ac:dyDescent="0.2">
      <c r="C48" s="2" t="s">
        <v>1</v>
      </c>
      <c r="D48" s="2"/>
      <c r="E48" s="2"/>
      <c r="F48" s="2"/>
      <c r="G48" s="2"/>
      <c r="H48" s="2"/>
      <c r="I48" s="2"/>
    </row>
    <row r="49" spans="3:8" ht="15" customHeight="1" x14ac:dyDescent="0.25">
      <c r="C49" s="4"/>
      <c r="D49" s="4"/>
    </row>
    <row r="51" spans="3:8" hidden="1" x14ac:dyDescent="0.2">
      <c r="D51" s="3"/>
      <c r="H51" s="2">
        <f>20570.99+95361.76+5171.64+11574.84+1268.32+1697.25+5936.78+19155.82+1819.4+9802.65+8.73+3165.96+478.82</f>
        <v>176012.96000000002</v>
      </c>
    </row>
    <row r="52" spans="3:8" x14ac:dyDescent="0.2">
      <c r="C52" s="2" t="s">
        <v>0</v>
      </c>
      <c r="E52" s="3">
        <f>+E44+E31+21915</f>
        <v>1200619.8400000001</v>
      </c>
      <c r="F52" s="3"/>
      <c r="G52" s="3">
        <f>+G44+G31</f>
        <v>969604.62</v>
      </c>
      <c r="H52" s="3"/>
    </row>
  </sheetData>
  <mergeCells count="10">
    <mergeCell ref="C45:I45"/>
    <mergeCell ref="D46:H46"/>
    <mergeCell ref="I26:I30"/>
    <mergeCell ref="I34:I35"/>
    <mergeCell ref="C20:I20"/>
    <mergeCell ref="C21:I21"/>
    <mergeCell ref="C22:I22"/>
    <mergeCell ref="C23:I23"/>
    <mergeCell ref="C25:I25"/>
    <mergeCell ref="C32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6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4.28515625" style="52" customWidth="1"/>
    <col min="10" max="16384" width="9.140625" style="52"/>
  </cols>
  <sheetData>
    <row r="13" spans="1:9" x14ac:dyDescent="0.25">
      <c r="A13" s="61" t="s">
        <v>64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63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62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61</v>
      </c>
      <c r="B16" s="59" t="s">
        <v>60</v>
      </c>
      <c r="C16" s="59" t="s">
        <v>59</v>
      </c>
      <c r="D16" s="59" t="s">
        <v>58</v>
      </c>
      <c r="E16" s="59" t="s">
        <v>57</v>
      </c>
      <c r="F16" s="60" t="s">
        <v>56</v>
      </c>
      <c r="G16" s="60" t="s">
        <v>55</v>
      </c>
      <c r="H16" s="59" t="s">
        <v>54</v>
      </c>
      <c r="I16" s="59" t="s">
        <v>53</v>
      </c>
    </row>
    <row r="17" spans="1:9" x14ac:dyDescent="0.25">
      <c r="A17" s="58" t="s">
        <v>52</v>
      </c>
      <c r="B17" s="56">
        <v>-582.06179999999995</v>
      </c>
      <c r="C17" s="57"/>
      <c r="D17" s="56">
        <v>174.04895999999999</v>
      </c>
      <c r="E17" s="56">
        <v>171.70160000000001</v>
      </c>
      <c r="F17" s="56">
        <v>21.914999999999999</v>
      </c>
      <c r="G17" s="55">
        <v>9.6346500000000006</v>
      </c>
      <c r="H17" s="54">
        <v>29.393229999999999</v>
      </c>
      <c r="I17" s="54">
        <f>B17+D17+F17-G17</f>
        <v>-395.73248999999998</v>
      </c>
    </row>
    <row r="19" spans="1:9" x14ac:dyDescent="0.25">
      <c r="A19" s="52" t="s">
        <v>51</v>
      </c>
    </row>
    <row r="20" spans="1:9" x14ac:dyDescent="0.25">
      <c r="A20" s="52" t="s">
        <v>50</v>
      </c>
    </row>
    <row r="21" spans="1:9" x14ac:dyDescent="0.25">
      <c r="A21" s="52" t="s">
        <v>49</v>
      </c>
    </row>
    <row r="22" spans="1:9" x14ac:dyDescent="0.25">
      <c r="A22" s="52" t="s">
        <v>48</v>
      </c>
    </row>
    <row r="23" spans="1:9" x14ac:dyDescent="0.25">
      <c r="A23" s="52" t="s">
        <v>47</v>
      </c>
    </row>
    <row r="24" spans="1:9" x14ac:dyDescent="0.25">
      <c r="A24" s="52" t="s">
        <v>46</v>
      </c>
    </row>
    <row r="25" spans="1:9" x14ac:dyDescent="0.25">
      <c r="A25" s="52" t="s">
        <v>45</v>
      </c>
    </row>
    <row r="26" spans="1:9" x14ac:dyDescent="0.25">
      <c r="A26" s="53" t="s">
        <v>44</v>
      </c>
    </row>
    <row r="27" spans="1:9" x14ac:dyDescent="0.25">
      <c r="A27" s="53"/>
    </row>
    <row r="28" spans="1:9" x14ac:dyDescent="0.25">
      <c r="A28" s="53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ветеранов5</vt:lpstr>
      <vt:lpstr>Ветеранов 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2021-03-24T07:00:45Z</dcterms:created>
  <dcterms:modified xsi:type="dcterms:W3CDTF">2021-03-24T08:37:51Z</dcterms:modified>
</cp:coreProperties>
</file>