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ветеранов6" sheetId="1" r:id="rId1"/>
    <sheet name="Ветеранов 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30" i="1" l="1"/>
  <c r="H30" i="1"/>
  <c r="K30" i="1"/>
  <c r="F31" i="1"/>
  <c r="H31" i="1" s="1"/>
  <c r="K31" i="1"/>
  <c r="F32" i="1"/>
  <c r="H32" i="1"/>
  <c r="K32" i="1"/>
  <c r="F33" i="1"/>
  <c r="H33" i="1" s="1"/>
  <c r="K33" i="1"/>
  <c r="E34" i="1"/>
  <c r="F34" i="1"/>
  <c r="G34" i="1"/>
  <c r="H34" i="1"/>
  <c r="K34" i="1"/>
  <c r="D35" i="1"/>
  <c r="E35" i="1"/>
  <c r="F35" i="1"/>
  <c r="G35" i="1"/>
  <c r="F38" i="1"/>
  <c r="G38" i="1"/>
  <c r="G48" i="1" s="1"/>
  <c r="G56" i="1" s="1"/>
  <c r="H38" i="1"/>
  <c r="J38" i="1"/>
  <c r="K38" i="1"/>
  <c r="F39" i="1"/>
  <c r="H39" i="1" s="1"/>
  <c r="J39" i="1"/>
  <c r="F40" i="1"/>
  <c r="H40" i="1"/>
  <c r="H41" i="1"/>
  <c r="F42" i="1"/>
  <c r="H42" i="1" s="1"/>
  <c r="J42" i="1"/>
  <c r="K42" i="1"/>
  <c r="F43" i="1"/>
  <c r="H43" i="1" s="1"/>
  <c r="J43" i="1"/>
  <c r="F44" i="1"/>
  <c r="H44" i="1"/>
  <c r="J44" i="1"/>
  <c r="H45" i="1"/>
  <c r="J45" i="1"/>
  <c r="K45" i="1"/>
  <c r="E46" i="1"/>
  <c r="F46" i="1"/>
  <c r="G46" i="1"/>
  <c r="H46" i="1"/>
  <c r="F47" i="1"/>
  <c r="H47" i="1"/>
  <c r="J47" i="1"/>
  <c r="D48" i="1"/>
  <c r="E48" i="1"/>
  <c r="F48" i="1"/>
  <c r="H55" i="1"/>
  <c r="E56" i="1"/>
  <c r="H35" i="1" l="1"/>
  <c r="H48" i="1"/>
  <c r="H51" i="1" l="1"/>
</calcChain>
</file>

<file path=xl/sharedStrings.xml><?xml version="1.0" encoding="utf-8"?>
<sst xmlns="http://schemas.openxmlformats.org/spreadsheetml/2006/main" count="74" uniqueCount="67">
  <si>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</si>
  <si>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</si>
  <si>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</si>
  <si>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</si>
  <si>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</si>
  <si>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</si>
  <si>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</si>
  <si>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</si>
  <si>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</si>
  <si>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</si>
  <si>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</si>
  <si>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 xml:space="preserve">электр под 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</si>
  <si>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</si>
  <si>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</si>
  <si>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</si>
  <si>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</si>
  <si>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</si>
  <si>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</si>
  <si>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</si>
  <si>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</si>
  <si>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</si>
  <si>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</si>
  <si>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Н/2011-105 от 01.08.2011г.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</si>
  <si>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</si>
  <si>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</si>
  <si>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</si>
  <si>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</si>
  <si>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</si>
  <si>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</si>
  <si>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</si>
  <si>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</si>
  <si>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</si>
  <si>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</si>
  <si>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</si>
  <si>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</si>
  <si>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</si>
  <si>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"ТСК",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</si>
  <si>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</si>
  <si>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</si>
  <si>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</si>
  <si>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  по ул. Ветеранов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</si>
  <si>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</si>
  <si>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</si>
  <si>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</si>
  <si>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бетонных площадок - 96.68 т.р.</t>
  </si>
  <si>
    <t>Замена канализационного лежака и выпуска до колодца - 80.70 т.р.</t>
  </si>
  <si>
    <t>Герметизация швов - 63.05 т.р.</t>
  </si>
  <si>
    <t>Ремонт козырьков - 31.42 т.р.</t>
  </si>
  <si>
    <t>Расходный материал - 0.38 т.р.</t>
  </si>
  <si>
    <t>Аварийное обслуживание - 3.83 т.р.</t>
  </si>
  <si>
    <t>Производство работ по неисправности в системе освещения общедомовых помещений - 1.13 т.р.</t>
  </si>
  <si>
    <t>замена замков в помещениях общего пользования - 1.28 т.р.</t>
  </si>
  <si>
    <t>Замена разбитых стекол окон, дверей, ремонт поручней, стен в подъезде,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</si>
  <si>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278.47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</si>
  <si>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</si>
  <si>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</si>
  <si>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</si>
  <si>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</si>
  <si>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</si>
  <si>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</si>
  <si>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</si>
  <si>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</si>
  <si>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</si>
  <si>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</si>
  <si>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6 по ул. Ветеранов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</si>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</sst>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0" fontId="9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7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1" fillId="0" borderId="0" xfId="1"/>
    <xf numFmtId="0" fontId="19" fillId="2" borderId="0" xfId="1" applyFont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/>
    </xf>
    <xf numFmtId="2" fontId="18" fillId="4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2" fontId="21" fillId="4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C27" workbookViewId="0">
      <selection activeCell="G44" sqref="G4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.140625" style="2" customWidth="1"/>
    <col min="5" max="5" width="11.85546875" style="2" customWidth="1"/>
    <col min="6" max="6" width="12.140625" style="2" customWidth="1"/>
    <col min="7" max="7" width="11.85546875" style="2" customWidth="1"/>
    <col min="8" max="8" width="13.42578125" style="2" customWidth="1"/>
    <col min="9" max="9" width="22.5703125" style="2" customWidth="1"/>
    <col min="10" max="10" width="10.140625" style="1" hidden="1" customWidth="1"/>
    <col min="11" max="11" width="9.5703125" style="1" hidden="1" customWidth="1"/>
    <col min="12" max="12" width="9.5703125" style="1" bestFit="1" customWidth="1"/>
    <col min="13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43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8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2.75" customHeight="1" x14ac:dyDescent="0.2">
      <c r="C23" s="33"/>
      <c r="D23" s="33"/>
      <c r="E23" s="32"/>
      <c r="F23" s="32"/>
      <c r="G23" s="32"/>
      <c r="H23" s="32"/>
      <c r="I23" s="32"/>
    </row>
    <row r="24" spans="3:11" ht="14.25" x14ac:dyDescent="0.2">
      <c r="C24" s="47" t="s">
        <v>42</v>
      </c>
      <c r="D24" s="47"/>
      <c r="E24" s="47"/>
      <c r="F24" s="47"/>
      <c r="G24" s="47"/>
      <c r="H24" s="47"/>
      <c r="I24" s="47"/>
    </row>
    <row r="25" spans="3:11" x14ac:dyDescent="0.2">
      <c r="C25" s="48" t="s">
        <v>41</v>
      </c>
      <c r="D25" s="48"/>
      <c r="E25" s="48"/>
      <c r="F25" s="48"/>
      <c r="G25" s="48"/>
      <c r="H25" s="48"/>
      <c r="I25" s="48"/>
    </row>
    <row r="26" spans="3:11" x14ac:dyDescent="0.2">
      <c r="C26" s="48" t="s">
        <v>40</v>
      </c>
      <c r="D26" s="48"/>
      <c r="E26" s="48"/>
      <c r="F26" s="48"/>
      <c r="G26" s="48"/>
      <c r="H26" s="48"/>
      <c r="I26" s="48"/>
    </row>
    <row r="27" spans="3:11" ht="6" customHeight="1" thickBot="1" x14ac:dyDescent="0.25">
      <c r="C27" s="49"/>
      <c r="D27" s="49"/>
      <c r="E27" s="49"/>
      <c r="F27" s="49"/>
      <c r="G27" s="49"/>
      <c r="H27" s="49"/>
      <c r="I27" s="49"/>
    </row>
    <row r="28" spans="3:11" ht="51" customHeight="1" thickBot="1" x14ac:dyDescent="0.25">
      <c r="C28" s="27" t="s">
        <v>30</v>
      </c>
      <c r="D28" s="30" t="s">
        <v>29</v>
      </c>
      <c r="E28" s="29" t="s">
        <v>28</v>
      </c>
      <c r="F28" s="29" t="s">
        <v>27</v>
      </c>
      <c r="G28" s="29" t="s">
        <v>26</v>
      </c>
      <c r="H28" s="29" t="s">
        <v>25</v>
      </c>
      <c r="I28" s="30" t="s">
        <v>39</v>
      </c>
    </row>
    <row r="29" spans="3:11" ht="13.5" customHeight="1" thickBot="1" x14ac:dyDescent="0.25">
      <c r="C29" s="43" t="s">
        <v>38</v>
      </c>
      <c r="D29" s="44"/>
      <c r="E29" s="44"/>
      <c r="F29" s="44"/>
      <c r="G29" s="44"/>
      <c r="H29" s="44"/>
      <c r="I29" s="45"/>
    </row>
    <row r="30" spans="3:11" ht="13.5" customHeight="1" thickBot="1" x14ac:dyDescent="0.25">
      <c r="C30" s="15" t="s">
        <v>37</v>
      </c>
      <c r="D30" s="23">
        <v>159920.72999999986</v>
      </c>
      <c r="E30" s="23"/>
      <c r="F30" s="23">
        <f>4948.14+1471.42</f>
        <v>6419.56</v>
      </c>
      <c r="G30" s="23"/>
      <c r="H30" s="23">
        <f>+D30+E30-F30</f>
        <v>153501.16999999987</v>
      </c>
      <c r="I30" s="40" t="s">
        <v>36</v>
      </c>
      <c r="K30" s="20">
        <f>237831.56-26483.84+15271.61+25853.98+33862.86</f>
        <v>286336.17000000004</v>
      </c>
    </row>
    <row r="31" spans="3:11" ht="13.5" customHeight="1" thickBot="1" x14ac:dyDescent="0.25">
      <c r="C31" s="15" t="s">
        <v>35</v>
      </c>
      <c r="D31" s="23">
        <v>66887.56</v>
      </c>
      <c r="E31" s="18"/>
      <c r="F31" s="18">
        <f>1285.22+189.13+547.1+597.56</f>
        <v>2619.0099999999998</v>
      </c>
      <c r="G31" s="23"/>
      <c r="H31" s="23">
        <f>+D31+E31-F31</f>
        <v>64268.549999999996</v>
      </c>
      <c r="I31" s="41"/>
      <c r="K31" s="20">
        <f>5668.05+13939.38-4641.15+97661.25-8559.38+19728.6-2661.07</f>
        <v>121135.67999999999</v>
      </c>
    </row>
    <row r="32" spans="3:11" ht="13.5" customHeight="1" thickBot="1" x14ac:dyDescent="0.25">
      <c r="C32" s="15" t="s">
        <v>34</v>
      </c>
      <c r="D32" s="23">
        <v>34584.09000000004</v>
      </c>
      <c r="E32" s="18"/>
      <c r="F32" s="18">
        <f>1169.7+308.48</f>
        <v>1478.18</v>
      </c>
      <c r="G32" s="23"/>
      <c r="H32" s="23">
        <f>+D32+E32-F32</f>
        <v>33105.91000000004</v>
      </c>
      <c r="I32" s="41"/>
      <c r="K32" s="20">
        <f>2688.73+45505.12-3027.23+18761.19-4043.51</f>
        <v>59884.299999999996</v>
      </c>
    </row>
    <row r="33" spans="3:12" ht="13.5" customHeight="1" thickBot="1" x14ac:dyDescent="0.25">
      <c r="C33" s="15" t="s">
        <v>33</v>
      </c>
      <c r="D33" s="23">
        <v>22509.12999999999</v>
      </c>
      <c r="E33" s="18"/>
      <c r="F33" s="18">
        <f>656.06+119.04+199.6</f>
        <v>974.69999999999993</v>
      </c>
      <c r="G33" s="23"/>
      <c r="H33" s="23">
        <f>+D33+E33-F33</f>
        <v>21534.429999999989</v>
      </c>
      <c r="I33" s="41"/>
      <c r="K33" s="1">
        <f>708.32+15195.84-1138.11+2674.15-433.84+16935.13-1046.03+6460.44-1413.84</f>
        <v>37942.060000000012</v>
      </c>
    </row>
    <row r="34" spans="3:12" ht="13.5" customHeight="1" thickBot="1" x14ac:dyDescent="0.25">
      <c r="C34" s="15" t="s">
        <v>32</v>
      </c>
      <c r="D34" s="23">
        <v>2959.3400000000038</v>
      </c>
      <c r="E34" s="18">
        <f>17086.08+6683.65+16071.68</f>
        <v>39841.410000000003</v>
      </c>
      <c r="F34" s="18">
        <f>17042.78+0.86+0.01+5539.34+15032.11+547.46</f>
        <v>38162.559999999998</v>
      </c>
      <c r="G34" s="23">
        <f>+E34</f>
        <v>39841.410000000003</v>
      </c>
      <c r="H34" s="23">
        <f>+D34+E34-F34</f>
        <v>4638.1900000000096</v>
      </c>
      <c r="I34" s="42"/>
      <c r="K34" s="1">
        <f>10.37+1290.26-478.5+1920.91-708.86+38.96+40.29+1.71</f>
        <v>2115.14</v>
      </c>
    </row>
    <row r="35" spans="3:12" ht="13.5" customHeight="1" thickBot="1" x14ac:dyDescent="0.25">
      <c r="C35" s="15" t="s">
        <v>7</v>
      </c>
      <c r="D35" s="14">
        <f>SUM(D30:D34)</f>
        <v>286860.84999999992</v>
      </c>
      <c r="E35" s="14">
        <f>SUM(E30:E34)</f>
        <v>39841.410000000003</v>
      </c>
      <c r="F35" s="14">
        <f>SUM(F30:F34)</f>
        <v>49654.009999999995</v>
      </c>
      <c r="G35" s="14">
        <f>SUM(G30:G34)</f>
        <v>39841.410000000003</v>
      </c>
      <c r="H35" s="14">
        <f>SUM(H30:H34)</f>
        <v>277048.24999999988</v>
      </c>
      <c r="I35" s="31"/>
    </row>
    <row r="36" spans="3:12" ht="13.5" customHeight="1" thickBot="1" x14ac:dyDescent="0.25">
      <c r="C36" s="46" t="s">
        <v>31</v>
      </c>
      <c r="D36" s="46"/>
      <c r="E36" s="46"/>
      <c r="F36" s="46"/>
      <c r="G36" s="46"/>
      <c r="H36" s="46"/>
      <c r="I36" s="46"/>
    </row>
    <row r="37" spans="3:12" ht="52.5" customHeight="1" thickBot="1" x14ac:dyDescent="0.25">
      <c r="C37" s="22" t="s">
        <v>30</v>
      </c>
      <c r="D37" s="30" t="s">
        <v>29</v>
      </c>
      <c r="E37" s="29" t="s">
        <v>28</v>
      </c>
      <c r="F37" s="29" t="s">
        <v>27</v>
      </c>
      <c r="G37" s="29" t="s">
        <v>26</v>
      </c>
      <c r="H37" s="29" t="s">
        <v>25</v>
      </c>
      <c r="I37" s="28" t="s">
        <v>24</v>
      </c>
    </row>
    <row r="38" spans="3:12" ht="20.25" customHeight="1" thickBot="1" x14ac:dyDescent="0.25">
      <c r="C38" s="27" t="s">
        <v>23</v>
      </c>
      <c r="D38" s="26">
        <v>165610.91000000003</v>
      </c>
      <c r="E38" s="17">
        <v>836568.24</v>
      </c>
      <c r="F38" s="17">
        <f>807974.3-10344.81</f>
        <v>797629.49</v>
      </c>
      <c r="G38" s="17">
        <f>+E38</f>
        <v>836568.24</v>
      </c>
      <c r="H38" s="17">
        <f t="shared" ref="H38:H47" si="0">+D38+E38-F38</f>
        <v>204549.66000000003</v>
      </c>
      <c r="I38" s="50" t="s">
        <v>22</v>
      </c>
      <c r="J38" s="25">
        <f>36.28-15.15+130.82-54.61+122749.35-4012.07-D38</f>
        <v>-46776.290000000037</v>
      </c>
      <c r="K38" s="25">
        <f>763-195.43+2793.13-649.36+151043.06-14669.83-H38</f>
        <v>-65465.090000000026</v>
      </c>
    </row>
    <row r="39" spans="3:12" ht="19.5" customHeight="1" thickBot="1" x14ac:dyDescent="0.25">
      <c r="C39" s="15" t="s">
        <v>21</v>
      </c>
      <c r="D39" s="19">
        <v>36661.809999999969</v>
      </c>
      <c r="E39" s="23">
        <v>185673.84</v>
      </c>
      <c r="F39" s="23">
        <f>179175.22-2308.59</f>
        <v>176866.63</v>
      </c>
      <c r="G39" s="17">
        <v>278469.15000000002</v>
      </c>
      <c r="H39" s="17">
        <f t="shared" si="0"/>
        <v>45469.01999999996</v>
      </c>
      <c r="I39" s="51"/>
      <c r="J39" s="25">
        <f>31179.27-4298.85</f>
        <v>26880.42</v>
      </c>
    </row>
    <row r="40" spans="3:12" ht="13.5" customHeight="1" thickBot="1" x14ac:dyDescent="0.25">
      <c r="C40" s="22" t="s">
        <v>20</v>
      </c>
      <c r="D40" s="24">
        <v>8250.8700000000226</v>
      </c>
      <c r="E40" s="23"/>
      <c r="F40" s="23">
        <f>163.55+60.96</f>
        <v>224.51000000000002</v>
      </c>
      <c r="G40" s="17"/>
      <c r="H40" s="17">
        <f t="shared" si="0"/>
        <v>8026.3600000000224</v>
      </c>
      <c r="I40" s="21"/>
    </row>
    <row r="41" spans="3:12" ht="12.75" hidden="1" customHeight="1" thickBot="1" x14ac:dyDescent="0.25">
      <c r="C41" s="15" t="s">
        <v>19</v>
      </c>
      <c r="D41" s="19">
        <v>0</v>
      </c>
      <c r="E41" s="23"/>
      <c r="F41" s="23"/>
      <c r="G41" s="17"/>
      <c r="H41" s="17">
        <f t="shared" si="0"/>
        <v>0</v>
      </c>
      <c r="I41" s="21" t="s">
        <v>18</v>
      </c>
    </row>
    <row r="42" spans="3:12" ht="27" customHeight="1" thickBot="1" x14ac:dyDescent="0.25">
      <c r="C42" s="15" t="s">
        <v>17</v>
      </c>
      <c r="D42" s="19">
        <v>22308.630000000005</v>
      </c>
      <c r="E42" s="23"/>
      <c r="F42" s="23">
        <f>2761.66+210.6</f>
        <v>2972.2599999999998</v>
      </c>
      <c r="G42" s="17"/>
      <c r="H42" s="17">
        <f t="shared" si="0"/>
        <v>19336.370000000006</v>
      </c>
      <c r="I42" s="16" t="s">
        <v>16</v>
      </c>
      <c r="J42" s="1">
        <f>15851.43-1034.94+11684.78</f>
        <v>26501.27</v>
      </c>
      <c r="K42" s="1">
        <f>7458.28+10132.81+16678.63-4362.11</f>
        <v>29907.61</v>
      </c>
    </row>
    <row r="43" spans="3:12" ht="13.5" customHeight="1" thickBot="1" x14ac:dyDescent="0.25">
      <c r="C43" s="15" t="s">
        <v>15</v>
      </c>
      <c r="D43" s="19">
        <v>224.03999999999724</v>
      </c>
      <c r="E43" s="18">
        <v>11682.72</v>
      </c>
      <c r="F43" s="18">
        <f>11098.84-144.49</f>
        <v>10954.35</v>
      </c>
      <c r="G43" s="17">
        <v>30749.94</v>
      </c>
      <c r="H43" s="17">
        <f t="shared" si="0"/>
        <v>952.40999999999622</v>
      </c>
      <c r="I43" s="16" t="s">
        <v>14</v>
      </c>
      <c r="J43" s="1">
        <f>2099.94-252.85</f>
        <v>1847.0900000000001</v>
      </c>
    </row>
    <row r="44" spans="3:12" ht="13.5" customHeight="1" thickBot="1" x14ac:dyDescent="0.25">
      <c r="C44" s="22" t="s">
        <v>13</v>
      </c>
      <c r="D44" s="19">
        <v>14018.370000000028</v>
      </c>
      <c r="E44" s="18">
        <v>-8.75</v>
      </c>
      <c r="F44" s="18">
        <f>619.62+159.67</f>
        <v>779.29</v>
      </c>
      <c r="G44" s="17"/>
      <c r="H44" s="17">
        <f t="shared" si="0"/>
        <v>13230.330000000027</v>
      </c>
      <c r="I44" s="21"/>
      <c r="J44" s="20">
        <f>24883.37-1607.47</f>
        <v>23275.899999999998</v>
      </c>
    </row>
    <row r="45" spans="3:12" ht="13.5" customHeight="1" thickBot="1" x14ac:dyDescent="0.25">
      <c r="C45" s="15" t="s">
        <v>12</v>
      </c>
      <c r="D45" s="19">
        <v>473.90000000001851</v>
      </c>
      <c r="E45" s="18">
        <v>-1081.8900000000001</v>
      </c>
      <c r="F45" s="18"/>
      <c r="G45" s="17"/>
      <c r="H45" s="17">
        <f t="shared" si="0"/>
        <v>-607.98999999998159</v>
      </c>
      <c r="I45" s="21"/>
      <c r="J45" s="1">
        <f>832.15+1556.96</f>
        <v>2389.11</v>
      </c>
      <c r="K45" s="20">
        <f>11666.22+5945.58</f>
        <v>17611.8</v>
      </c>
    </row>
    <row r="46" spans="3:12" ht="13.5" customHeight="1" thickBot="1" x14ac:dyDescent="0.25">
      <c r="C46" s="15" t="s">
        <v>11</v>
      </c>
      <c r="D46" s="19">
        <v>4067.9699999999975</v>
      </c>
      <c r="E46" s="18">
        <f>22885.77+7025.29</f>
        <v>29911.06</v>
      </c>
      <c r="F46" s="18">
        <f>21446.92+6609.88-561.43</f>
        <v>27495.37</v>
      </c>
      <c r="G46" s="17">
        <f>+E46</f>
        <v>29911.06</v>
      </c>
      <c r="H46" s="17">
        <f t="shared" si="0"/>
        <v>6483.66</v>
      </c>
      <c r="I46" s="21" t="s">
        <v>10</v>
      </c>
      <c r="K46" s="20"/>
    </row>
    <row r="47" spans="3:12" ht="13.5" customHeight="1" thickBot="1" x14ac:dyDescent="0.25">
      <c r="C47" s="15" t="s">
        <v>9</v>
      </c>
      <c r="D47" s="19">
        <v>9061.1100000000079</v>
      </c>
      <c r="E47" s="18">
        <v>43812.24</v>
      </c>
      <c r="F47" s="18">
        <f>42107.12-541.61</f>
        <v>41565.51</v>
      </c>
      <c r="G47" s="17">
        <v>37621.32</v>
      </c>
      <c r="H47" s="17">
        <f t="shared" si="0"/>
        <v>11307.840000000004</v>
      </c>
      <c r="I47" s="16" t="s">
        <v>8</v>
      </c>
      <c r="J47" s="1">
        <f>7909.11-958.66</f>
        <v>6950.45</v>
      </c>
    </row>
    <row r="48" spans="3:12" s="11" customFormat="1" ht="13.5" customHeight="1" thickBot="1" x14ac:dyDescent="0.25">
      <c r="C48" s="15" t="s">
        <v>7</v>
      </c>
      <c r="D48" s="14">
        <f>SUM(D38:D47)</f>
        <v>260677.6100000001</v>
      </c>
      <c r="E48" s="14">
        <f>SUM(E38:E47)</f>
        <v>1106557.46</v>
      </c>
      <c r="F48" s="14">
        <f>SUM(F38:F47)</f>
        <v>1058487.4099999999</v>
      </c>
      <c r="G48" s="14">
        <f>SUM(G38:G47)</f>
        <v>1213319.7100000002</v>
      </c>
      <c r="H48" s="14">
        <f>SUM(H38:H47)</f>
        <v>308747.66000000003</v>
      </c>
      <c r="I48" s="13"/>
      <c r="L48" s="12"/>
    </row>
    <row r="49" spans="3:9" ht="13.5" customHeight="1" thickBot="1" x14ac:dyDescent="0.25">
      <c r="C49" s="52" t="s">
        <v>6</v>
      </c>
      <c r="D49" s="52"/>
      <c r="E49" s="52"/>
      <c r="F49" s="52"/>
      <c r="G49" s="52"/>
      <c r="H49" s="52"/>
      <c r="I49" s="52"/>
    </row>
    <row r="50" spans="3:9" ht="40.5" customHeight="1" thickBot="1" x14ac:dyDescent="0.25">
      <c r="C50" s="10" t="s">
        <v>5</v>
      </c>
      <c r="D50" s="39" t="s">
        <v>4</v>
      </c>
      <c r="E50" s="39"/>
      <c r="F50" s="39"/>
      <c r="G50" s="39"/>
      <c r="H50" s="39"/>
      <c r="I50" s="9" t="s">
        <v>3</v>
      </c>
    </row>
    <row r="51" spans="3:9" ht="26.25" customHeight="1" x14ac:dyDescent="0.3">
      <c r="C51" s="8" t="s">
        <v>2</v>
      </c>
      <c r="D51" s="8"/>
      <c r="E51" s="8"/>
      <c r="F51" s="8"/>
      <c r="G51" s="8"/>
      <c r="H51" s="7">
        <f>+H35+H48</f>
        <v>585795.90999999992</v>
      </c>
    </row>
    <row r="52" spans="3:9" s="6" customFormat="1" hidden="1" x14ac:dyDescent="0.2">
      <c r="C52" s="2" t="s">
        <v>1</v>
      </c>
      <c r="D52" s="2"/>
      <c r="E52" s="2"/>
      <c r="F52" s="2"/>
      <c r="G52" s="2"/>
      <c r="H52" s="2"/>
      <c r="I52" s="2"/>
    </row>
    <row r="53" spans="3:9" x14ac:dyDescent="0.2">
      <c r="C53" s="1"/>
      <c r="D53" s="1"/>
      <c r="E53" s="1"/>
      <c r="F53" s="1"/>
      <c r="G53" s="1"/>
      <c r="H53" s="1"/>
    </row>
    <row r="54" spans="3:9" ht="15" customHeight="1" x14ac:dyDescent="0.25">
      <c r="C54" s="5"/>
      <c r="D54" s="4"/>
      <c r="E54" s="4"/>
      <c r="F54" s="4"/>
    </row>
    <row r="55" spans="3:9" hidden="1" x14ac:dyDescent="0.2">
      <c r="D55" s="3"/>
      <c r="H55" s="2">
        <f>33093.52+8077.51+2141.49+979.45+127.46+29835.02+8642.14+140653.09+18941.86+3530.82-40.07-12.37+1094.84</f>
        <v>247064.75999999998</v>
      </c>
    </row>
    <row r="56" spans="3:9" x14ac:dyDescent="0.2">
      <c r="C56" s="2" t="s">
        <v>0</v>
      </c>
      <c r="E56" s="3">
        <f>+E48+E35+21915</f>
        <v>1168313.8699999999</v>
      </c>
      <c r="F56" s="3"/>
      <c r="G56" s="3">
        <f>+G48+G35</f>
        <v>1253161.1200000001</v>
      </c>
      <c r="H56" s="3"/>
    </row>
  </sheetData>
  <mergeCells count="10">
    <mergeCell ref="D50:H50"/>
    <mergeCell ref="I30:I34"/>
    <mergeCell ref="C29:I29"/>
    <mergeCell ref="C36:I36"/>
    <mergeCell ref="C24:I24"/>
    <mergeCell ref="C25:I25"/>
    <mergeCell ref="C26:I26"/>
    <mergeCell ref="C27:I27"/>
    <mergeCell ref="I38:I39"/>
    <mergeCell ref="C49:I4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5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63" t="s">
        <v>66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3" t="s">
        <v>65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 t="s">
        <v>64</v>
      </c>
      <c r="B15" s="63"/>
      <c r="C15" s="63"/>
      <c r="D15" s="63"/>
      <c r="E15" s="63"/>
      <c r="F15" s="63"/>
      <c r="G15" s="63"/>
      <c r="H15" s="63"/>
      <c r="I15" s="63"/>
    </row>
    <row r="16" spans="1:9" ht="60" x14ac:dyDescent="0.25">
      <c r="A16" s="61" t="s">
        <v>63</v>
      </c>
      <c r="B16" s="61" t="s">
        <v>62</v>
      </c>
      <c r="C16" s="61" t="s">
        <v>61</v>
      </c>
      <c r="D16" s="61" t="s">
        <v>60</v>
      </c>
      <c r="E16" s="61" t="s">
        <v>59</v>
      </c>
      <c r="F16" s="62" t="s">
        <v>58</v>
      </c>
      <c r="G16" s="62" t="s">
        <v>57</v>
      </c>
      <c r="H16" s="61" t="s">
        <v>56</v>
      </c>
      <c r="I16" s="61" t="s">
        <v>55</v>
      </c>
    </row>
    <row r="17" spans="1:9" x14ac:dyDescent="0.25">
      <c r="A17" s="60" t="s">
        <v>54</v>
      </c>
      <c r="B17" s="59">
        <v>222.51204999999999</v>
      </c>
      <c r="C17" s="58">
        <v>0</v>
      </c>
      <c r="D17" s="57">
        <v>185.67384000000001</v>
      </c>
      <c r="E17" s="57">
        <v>176.86662999999999</v>
      </c>
      <c r="F17" s="57">
        <v>21.914999999999999</v>
      </c>
      <c r="G17" s="56">
        <v>278.46915000000001</v>
      </c>
      <c r="H17" s="55">
        <v>45.46902</v>
      </c>
      <c r="I17" s="55">
        <f>B17+D17+F17-G17</f>
        <v>151.63173999999998</v>
      </c>
    </row>
    <row r="19" spans="1:9" x14ac:dyDescent="0.25">
      <c r="A19" s="53" t="s">
        <v>53</v>
      </c>
    </row>
    <row r="20" spans="1:9" x14ac:dyDescent="0.25">
      <c r="A20" s="54" t="s">
        <v>52</v>
      </c>
      <c r="B20" s="54"/>
      <c r="C20" s="54"/>
      <c r="D20" s="54"/>
      <c r="E20" s="54"/>
      <c r="F20" s="54"/>
    </row>
    <row r="21" spans="1:9" x14ac:dyDescent="0.25">
      <c r="A21" s="54" t="s">
        <v>51</v>
      </c>
      <c r="B21" s="54"/>
      <c r="C21" s="54"/>
      <c r="D21" s="54"/>
      <c r="E21" s="54"/>
      <c r="F21" s="54"/>
    </row>
    <row r="22" spans="1:9" x14ac:dyDescent="0.25">
      <c r="A22" s="54" t="s">
        <v>50</v>
      </c>
      <c r="B22" s="54"/>
      <c r="C22" s="54"/>
      <c r="D22" s="54"/>
      <c r="E22" s="54"/>
      <c r="F22" s="54"/>
    </row>
    <row r="23" spans="1:9" x14ac:dyDescent="0.25">
      <c r="A23" s="54" t="s">
        <v>49</v>
      </c>
      <c r="B23" s="54"/>
      <c r="C23" s="54"/>
      <c r="D23" s="54"/>
      <c r="E23" s="54"/>
      <c r="F23" s="54"/>
    </row>
    <row r="24" spans="1:9" x14ac:dyDescent="0.25">
      <c r="A24" s="54" t="s">
        <v>48</v>
      </c>
      <c r="B24" s="54"/>
      <c r="C24" s="54"/>
      <c r="D24" s="54"/>
      <c r="E24" s="54"/>
      <c r="F24" s="54"/>
    </row>
    <row r="25" spans="1:9" x14ac:dyDescent="0.25">
      <c r="A25" s="54" t="s">
        <v>47</v>
      </c>
      <c r="B25" s="54"/>
      <c r="C25" s="54"/>
      <c r="D25" s="54"/>
      <c r="E25" s="54"/>
      <c r="F25" s="54"/>
    </row>
    <row r="26" spans="1:9" x14ac:dyDescent="0.25">
      <c r="A26" s="54" t="s">
        <v>46</v>
      </c>
      <c r="B26" s="54"/>
      <c r="C26" s="54"/>
      <c r="D26" s="54"/>
      <c r="E26" s="54"/>
      <c r="F26" s="54"/>
    </row>
    <row r="27" spans="1:9" x14ac:dyDescent="0.25">
      <c r="A27" s="54" t="s">
        <v>45</v>
      </c>
      <c r="B27" s="54"/>
      <c r="C27" s="54"/>
      <c r="D27" s="54"/>
      <c r="E27" s="54"/>
      <c r="F27" s="54"/>
    </row>
    <row r="28" spans="1:9" x14ac:dyDescent="0.25">
      <c r="A28" s="53" t="s">
        <v>44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ветеранов6</vt:lpstr>
      <vt:lpstr>Ветеранов 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2021-03-24T07:01:50Z</dcterms:created>
  <dcterms:modified xsi:type="dcterms:W3CDTF">2021-03-24T08:38:02Z</dcterms:modified>
</cp:coreProperties>
</file>