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7" sheetId="1" r:id="rId1"/>
    <sheet name="Ветеранов 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34" i="1" l="1"/>
  <c r="H34" i="1"/>
  <c r="K34" i="1"/>
  <c r="F35" i="1"/>
  <c r="H35" i="1" s="1"/>
  <c r="H39" i="1" s="1"/>
  <c r="K35" i="1"/>
  <c r="F36" i="1"/>
  <c r="H36" i="1"/>
  <c r="K36" i="1"/>
  <c r="F37" i="1"/>
  <c r="H37" i="1" s="1"/>
  <c r="K37" i="1"/>
  <c r="E38" i="1"/>
  <c r="F38" i="1"/>
  <c r="G38" i="1"/>
  <c r="H38" i="1"/>
  <c r="K38" i="1"/>
  <c r="D39" i="1"/>
  <c r="E39" i="1"/>
  <c r="F39" i="1"/>
  <c r="G39" i="1"/>
  <c r="F42" i="1"/>
  <c r="G42" i="1"/>
  <c r="H42" i="1"/>
  <c r="J42" i="1"/>
  <c r="K42" i="1" s="1"/>
  <c r="L42" i="1"/>
  <c r="F43" i="1"/>
  <c r="H43" i="1"/>
  <c r="J43" i="1"/>
  <c r="H44" i="1"/>
  <c r="F45" i="1"/>
  <c r="H45" i="1"/>
  <c r="J45" i="1"/>
  <c r="F46" i="1"/>
  <c r="H46" i="1" s="1"/>
  <c r="J46" i="1"/>
  <c r="K46" i="1"/>
  <c r="F47" i="1"/>
  <c r="H47" i="1" s="1"/>
  <c r="J47" i="1"/>
  <c r="F48" i="1"/>
  <c r="H48" i="1"/>
  <c r="K48" i="1"/>
  <c r="F49" i="1"/>
  <c r="H49" i="1" s="1"/>
  <c r="J49" i="1"/>
  <c r="K49" i="1"/>
  <c r="E50" i="1"/>
  <c r="H50" i="1" s="1"/>
  <c r="F50" i="1"/>
  <c r="G50" i="1"/>
  <c r="F51" i="1"/>
  <c r="H51" i="1" s="1"/>
  <c r="J51" i="1"/>
  <c r="D52" i="1"/>
  <c r="E52" i="1"/>
  <c r="E63" i="1" s="1"/>
  <c r="G52" i="1"/>
  <c r="H61" i="1"/>
  <c r="G63" i="1"/>
  <c r="H52" i="1" l="1"/>
  <c r="H62" i="1" s="1"/>
  <c r="F52" i="1"/>
  <c r="H57" i="1" l="1"/>
</calcChain>
</file>

<file path=xl/sharedStrings.xml><?xml version="1.0" encoding="utf-8"?>
<sst xmlns="http://schemas.openxmlformats.org/spreadsheetml/2006/main" count="81" uniqueCount="74">
  <si>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</si>
  <si>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</si>
  <si>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</si>
  <si>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ГБУЗ Сертоловская ГБ</t>
  </si>
  <si>
    <t>Поступило за управление и содержание общедомового имущества  от ГБУЗ Сертоловская ГБ - 24731,36 руб.</t>
  </si>
  <si>
    <t>арендаторы</t>
  </si>
  <si>
    <t>ООО "Русслифт"</t>
  </si>
  <si>
    <t xml:space="preserve">Поступило за реализацию демонтированного лифтового оборудования от ООО "Русслифт" 25000,00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</si>
  <si>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</si>
  <si>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</si>
  <si>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</si>
  <si>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</si>
  <si>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</si>
  <si>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</si>
  <si>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</si>
  <si>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</si>
  <si>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</si>
  <si>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</si>
  <si>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</si>
  <si>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</si>
  <si>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</si>
  <si>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</si>
  <si>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</si>
  <si>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</si>
  <si>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</si>
  <si>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</si>
  <si>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</si>
  <si>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</si>
  <si>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Н/2011-102 от 01.07.2011г.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</si>
  <si>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</si>
  <si>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</si>
  <si>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</si>
  <si>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</si>
  <si>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</si>
  <si>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</si>
  <si>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</si>
  <si>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</si>
  <si>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</si>
  <si>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</si>
  <si>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</si>
  <si>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</si>
  <si>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</si>
  <si>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"Сертоловскей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</si>
  <si>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</si>
  <si>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</si>
  <si>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</si>
  <si>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</si>
  <si>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</si>
  <si>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</si>
  <si>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</si>
  <si>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- 0.57 т.р.</t>
  </si>
  <si>
    <t>Ремонт кровли козырька балкона - 29.78 т.р.</t>
  </si>
  <si>
    <t>Расходный материал - 1.01 т.р.</t>
  </si>
  <si>
    <t>Аварийное обслуживание - 11.55 т.р.</t>
  </si>
  <si>
    <t>подвальных помещениях, замена канализационных труб - 0.78 т.р.</t>
  </si>
  <si>
    <t>Укрепление водосточных труб,  колен и воронок. Утепление трубопроводов в чердачных и</t>
  </si>
  <si>
    <t>Производство работ по неисправности в системе освещения общедомовых помещений - 3.39 т.р.</t>
  </si>
  <si>
    <t>Восстановление водоотводящих устройств (работы на чердаке, в подвале) - 0.34т.р.</t>
  </si>
  <si>
    <t>Замена замков в помещениях общего пользования - 0.28 т.р.</t>
  </si>
  <si>
    <t>Замена разбитых стекол окон, дверей, ремонт поручней, стен в подъезде,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</si>
  <si>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47</t>
    </r>
    <r>
      <rPr>
        <b/>
        <sz val="11"/>
        <color indexed="8"/>
        <rFont val="Calibri"/>
        <family val="2"/>
        <charset val="204"/>
      </rPr>
      <t xml:space="preserve">.70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</si>
  <si>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</si>
  <si>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</si>
  <si>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</si>
  <si>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</si>
  <si>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</si>
  <si>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</si>
  <si>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</si>
  <si>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</si>
  <si>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</si>
  <si>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</si>
  <si>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 по ул. Ветеранов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</si>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</sst>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6" fillId="0" borderId="9" xfId="0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0" xfId="1"/>
    <xf numFmtId="0" fontId="18" fillId="2" borderId="0" xfId="1" applyFont="1" applyFill="1"/>
    <xf numFmtId="0" fontId="19" fillId="0" borderId="0" xfId="1" applyFont="1"/>
    <xf numFmtId="0" fontId="19" fillId="0" borderId="0" xfId="1" applyFont="1" applyFill="1"/>
    <xf numFmtId="0" fontId="19" fillId="0" borderId="0" xfId="1" applyFont="1" applyFill="1" applyBorder="1"/>
    <xf numFmtId="4" fontId="1" fillId="0" borderId="0" xfId="1" applyNumberFormat="1" applyBorder="1" applyAlignment="1">
      <alignment horizontal="center"/>
    </xf>
    <xf numFmtId="0" fontId="21" fillId="0" borderId="0" xfId="1" applyFont="1" applyBorder="1"/>
    <xf numFmtId="2" fontId="17" fillId="0" borderId="6" xfId="1" applyNumberFormat="1" applyFont="1" applyFill="1" applyBorder="1" applyAlignment="1">
      <alignment horizontal="center" vertical="center"/>
    </xf>
    <xf numFmtId="2" fontId="17" fillId="3" borderId="6" xfId="1" applyNumberFormat="1" applyFont="1" applyFill="1" applyBorder="1" applyAlignment="1">
      <alignment horizontal="center" vertical="center"/>
    </xf>
    <xf numFmtId="2" fontId="17" fillId="4" borderId="6" xfId="1" applyNumberFormat="1" applyFont="1" applyFill="1" applyBorder="1" applyAlignment="1">
      <alignment horizontal="center" vertical="center"/>
    </xf>
    <xf numFmtId="2" fontId="17" fillId="2" borderId="6" xfId="1" applyNumberFormat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C35" zoomScaleNormal="100" workbookViewId="0">
      <selection activeCell="G48" sqref="G4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3.5703125" style="2" customWidth="1"/>
    <col min="10" max="10" width="10.140625" style="1" hidden="1" customWidth="1"/>
    <col min="11" max="12" width="9.5703125" style="1" hidden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49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9" ht="12.75" customHeight="1" x14ac:dyDescent="0.2">
      <c r="C17" s="33"/>
      <c r="D17" s="33"/>
      <c r="E17" s="32"/>
      <c r="F17" s="32"/>
      <c r="G17" s="32"/>
      <c r="H17" s="32"/>
      <c r="I17" s="32"/>
    </row>
    <row r="18" spans="3:9" ht="12.75" customHeight="1" x14ac:dyDescent="0.2">
      <c r="C18" s="33"/>
      <c r="D18" s="33"/>
      <c r="E18" s="32"/>
      <c r="F18" s="32"/>
      <c r="G18" s="32"/>
      <c r="H18" s="32"/>
      <c r="I18" s="32"/>
    </row>
    <row r="19" spans="3:9" ht="12.75" customHeight="1" x14ac:dyDescent="0.2">
      <c r="C19" s="33"/>
      <c r="D19" s="33"/>
      <c r="E19" s="32"/>
      <c r="F19" s="32"/>
      <c r="G19" s="32"/>
      <c r="H19" s="32"/>
      <c r="I19" s="32"/>
    </row>
    <row r="20" spans="3:9" ht="12.75" customHeight="1" x14ac:dyDescent="0.2">
      <c r="C20" s="33"/>
      <c r="D20" s="33"/>
      <c r="E20" s="32"/>
      <c r="F20" s="32"/>
      <c r="G20" s="32"/>
      <c r="H20" s="32"/>
      <c r="I20" s="32"/>
    </row>
    <row r="21" spans="3:9" ht="12.75" customHeight="1" x14ac:dyDescent="0.2">
      <c r="C21" s="33"/>
      <c r="D21" s="33"/>
      <c r="E21" s="32"/>
      <c r="F21" s="32"/>
      <c r="G21" s="32"/>
      <c r="H21" s="32"/>
      <c r="I21" s="32"/>
    </row>
    <row r="22" spans="3:9" ht="12.75" customHeight="1" x14ac:dyDescent="0.2">
      <c r="C22" s="33"/>
      <c r="D22" s="33"/>
      <c r="E22" s="32"/>
      <c r="F22" s="32"/>
      <c r="G22" s="32"/>
      <c r="H22" s="32"/>
      <c r="I22" s="32"/>
    </row>
    <row r="23" spans="3:9" ht="12.75" customHeight="1" x14ac:dyDescent="0.2">
      <c r="C23" s="33"/>
      <c r="D23" s="33"/>
      <c r="E23" s="32"/>
      <c r="F23" s="32"/>
      <c r="G23" s="32"/>
      <c r="H23" s="32"/>
      <c r="I23" s="32"/>
    </row>
    <row r="24" spans="3:9" ht="12.75" customHeight="1" x14ac:dyDescent="0.2">
      <c r="C24" s="33"/>
      <c r="D24" s="33"/>
      <c r="E24" s="32"/>
      <c r="F24" s="32"/>
      <c r="G24" s="32"/>
      <c r="H24" s="32"/>
      <c r="I24" s="32"/>
    </row>
    <row r="25" spans="3:9" ht="12.75" customHeight="1" x14ac:dyDescent="0.2">
      <c r="C25" s="33"/>
      <c r="D25" s="33"/>
      <c r="E25" s="32"/>
      <c r="F25" s="32"/>
      <c r="G25" s="32"/>
      <c r="H25" s="32"/>
      <c r="I25" s="32"/>
    </row>
    <row r="26" spans="3:9" ht="12.75" customHeight="1" x14ac:dyDescent="0.2">
      <c r="C26" s="33"/>
      <c r="D26" s="33"/>
      <c r="E26" s="32"/>
      <c r="F26" s="32"/>
      <c r="G26" s="32"/>
      <c r="H26" s="32"/>
      <c r="I26" s="32"/>
    </row>
    <row r="27" spans="3:9" ht="12.75" customHeight="1" x14ac:dyDescent="0.2">
      <c r="C27" s="33"/>
      <c r="D27" s="33"/>
      <c r="E27" s="32"/>
      <c r="F27" s="32"/>
      <c r="G27" s="32"/>
      <c r="H27" s="32"/>
      <c r="I27" s="32"/>
    </row>
    <row r="28" spans="3:9" ht="14.25" x14ac:dyDescent="0.2">
      <c r="C28" s="39" t="s">
        <v>48</v>
      </c>
      <c r="D28" s="39"/>
      <c r="E28" s="39"/>
      <c r="F28" s="39"/>
      <c r="G28" s="39"/>
      <c r="H28" s="39"/>
      <c r="I28" s="39"/>
    </row>
    <row r="29" spans="3:9" x14ac:dyDescent="0.2">
      <c r="C29" s="40" t="s">
        <v>47</v>
      </c>
      <c r="D29" s="40"/>
      <c r="E29" s="40"/>
      <c r="F29" s="40"/>
      <c r="G29" s="40"/>
      <c r="H29" s="40"/>
      <c r="I29" s="40"/>
    </row>
    <row r="30" spans="3:9" x14ac:dyDescent="0.2">
      <c r="C30" s="40" t="s">
        <v>46</v>
      </c>
      <c r="D30" s="40"/>
      <c r="E30" s="40"/>
      <c r="F30" s="40"/>
      <c r="G30" s="40"/>
      <c r="H30" s="40"/>
      <c r="I30" s="40"/>
    </row>
    <row r="31" spans="3:9" ht="6" customHeight="1" thickBot="1" x14ac:dyDescent="0.25">
      <c r="C31" s="41"/>
      <c r="D31" s="41"/>
      <c r="E31" s="41"/>
      <c r="F31" s="41"/>
      <c r="G31" s="41"/>
      <c r="H31" s="41"/>
      <c r="I31" s="41"/>
    </row>
    <row r="32" spans="3:9" ht="48" customHeight="1" thickBot="1" x14ac:dyDescent="0.25">
      <c r="C32" s="26" t="s">
        <v>36</v>
      </c>
      <c r="D32" s="29" t="s">
        <v>35</v>
      </c>
      <c r="E32" s="28" t="s">
        <v>34</v>
      </c>
      <c r="F32" s="28" t="s">
        <v>33</v>
      </c>
      <c r="G32" s="28" t="s">
        <v>32</v>
      </c>
      <c r="H32" s="28" t="s">
        <v>31</v>
      </c>
      <c r="I32" s="29" t="s">
        <v>45</v>
      </c>
    </row>
    <row r="33" spans="3:12" ht="13.5" customHeight="1" thickBot="1" x14ac:dyDescent="0.25">
      <c r="C33" s="42" t="s">
        <v>44</v>
      </c>
      <c r="D33" s="43"/>
      <c r="E33" s="43"/>
      <c r="F33" s="43"/>
      <c r="G33" s="43"/>
      <c r="H33" s="43"/>
      <c r="I33" s="44"/>
    </row>
    <row r="34" spans="3:12" ht="13.5" customHeight="1" thickBot="1" x14ac:dyDescent="0.25">
      <c r="C34" s="15" t="s">
        <v>43</v>
      </c>
      <c r="D34" s="19">
        <v>42662.979999999778</v>
      </c>
      <c r="E34" s="22"/>
      <c r="F34" s="22">
        <f>185.09+266.27</f>
        <v>451.36</v>
      </c>
      <c r="G34" s="22"/>
      <c r="H34" s="22">
        <f>+D34+E34-F34</f>
        <v>42211.619999999777</v>
      </c>
      <c r="I34" s="53" t="s">
        <v>42</v>
      </c>
      <c r="K34" s="31">
        <f>117820.23-37.41</f>
        <v>117782.81999999999</v>
      </c>
    </row>
    <row r="35" spans="3:12" ht="13.5" customHeight="1" thickBot="1" x14ac:dyDescent="0.25">
      <c r="C35" s="15" t="s">
        <v>41</v>
      </c>
      <c r="D35" s="19">
        <v>38638.109999999971</v>
      </c>
      <c r="E35" s="18"/>
      <c r="F35" s="18">
        <f>74.4+77.62+217.13</f>
        <v>369.15</v>
      </c>
      <c r="G35" s="22"/>
      <c r="H35" s="22">
        <f>+D35+E35-F35</f>
        <v>38268.95999999997</v>
      </c>
      <c r="I35" s="54"/>
      <c r="K35" s="1">
        <f>40075.49-8762.17</f>
        <v>31313.32</v>
      </c>
    </row>
    <row r="36" spans="3:12" ht="13.5" customHeight="1" thickBot="1" x14ac:dyDescent="0.25">
      <c r="C36" s="15" t="s">
        <v>40</v>
      </c>
      <c r="D36" s="19">
        <v>16590.440000000031</v>
      </c>
      <c r="E36" s="18">
        <v>-566.61</v>
      </c>
      <c r="F36" s="18">
        <f>-494.26+103.64</f>
        <v>-390.62</v>
      </c>
      <c r="G36" s="22"/>
      <c r="H36" s="22">
        <f>+D36+E36-F36</f>
        <v>16414.45000000003</v>
      </c>
      <c r="I36" s="54"/>
      <c r="K36" s="1">
        <f>18394.94-576.17</f>
        <v>17818.77</v>
      </c>
    </row>
    <row r="37" spans="3:12" ht="13.5" customHeight="1" thickBot="1" x14ac:dyDescent="0.25">
      <c r="C37" s="15" t="s">
        <v>39</v>
      </c>
      <c r="D37" s="19">
        <v>12211.480000000025</v>
      </c>
      <c r="E37" s="18">
        <v>-249.7</v>
      </c>
      <c r="F37" s="18">
        <f>-197.72+74.47</f>
        <v>-123.25</v>
      </c>
      <c r="G37" s="22"/>
      <c r="H37" s="22">
        <f>+D37+E37-F37</f>
        <v>12085.030000000024</v>
      </c>
      <c r="I37" s="54"/>
      <c r="K37" s="1">
        <f>5554.59-1173.36+6471.31-197.67</f>
        <v>10654.87</v>
      </c>
    </row>
    <row r="38" spans="3:12" ht="13.5" customHeight="1" thickBot="1" x14ac:dyDescent="0.25">
      <c r="C38" s="15" t="s">
        <v>38</v>
      </c>
      <c r="D38" s="19">
        <v>-6126.8799999999974</v>
      </c>
      <c r="E38" s="18">
        <f>4744.19+528.53+220.28</f>
        <v>5492.9999999999991</v>
      </c>
      <c r="F38" s="18">
        <f>518.47-6453.72+4656.38+117.09</f>
        <v>-1161.78</v>
      </c>
      <c r="G38" s="22">
        <f>+E38</f>
        <v>5492.9999999999991</v>
      </c>
      <c r="H38" s="22">
        <f>+D38+E38-F38</f>
        <v>527.90000000000168</v>
      </c>
      <c r="I38" s="55"/>
      <c r="K38" s="1">
        <f>380.61-1.22+863.45-0.28</f>
        <v>1242.5600000000002</v>
      </c>
    </row>
    <row r="39" spans="3:12" ht="13.5" customHeight="1" thickBot="1" x14ac:dyDescent="0.25">
      <c r="C39" s="15" t="s">
        <v>13</v>
      </c>
      <c r="D39" s="14">
        <f>SUM(D34:D38)</f>
        <v>103976.1299999998</v>
      </c>
      <c r="E39" s="14">
        <f>SUM(E34:E38)</f>
        <v>4676.6899999999987</v>
      </c>
      <c r="F39" s="14">
        <f>SUM(F34:F38)</f>
        <v>-855.14</v>
      </c>
      <c r="G39" s="14">
        <f>SUM(G34:G38)</f>
        <v>5492.9999999999991</v>
      </c>
      <c r="H39" s="14">
        <f>SUM(H34:H38)</f>
        <v>109507.95999999982</v>
      </c>
      <c r="I39" s="30"/>
    </row>
    <row r="40" spans="3:12" ht="13.5" customHeight="1" thickBot="1" x14ac:dyDescent="0.25">
      <c r="C40" s="45" t="s">
        <v>37</v>
      </c>
      <c r="D40" s="45"/>
      <c r="E40" s="45"/>
      <c r="F40" s="45"/>
      <c r="G40" s="45"/>
      <c r="H40" s="45"/>
      <c r="I40" s="45"/>
    </row>
    <row r="41" spans="3:12" ht="51" customHeight="1" thickBot="1" x14ac:dyDescent="0.25">
      <c r="C41" s="21" t="s">
        <v>36</v>
      </c>
      <c r="D41" s="29" t="s">
        <v>35</v>
      </c>
      <c r="E41" s="28" t="s">
        <v>34</v>
      </c>
      <c r="F41" s="28" t="s">
        <v>33</v>
      </c>
      <c r="G41" s="28" t="s">
        <v>32</v>
      </c>
      <c r="H41" s="28" t="s">
        <v>31</v>
      </c>
      <c r="I41" s="27" t="s">
        <v>30</v>
      </c>
    </row>
    <row r="42" spans="3:12" ht="19.5" customHeight="1" thickBot="1" x14ac:dyDescent="0.25">
      <c r="C42" s="26" t="s">
        <v>29</v>
      </c>
      <c r="D42" s="25">
        <v>102537.97999999998</v>
      </c>
      <c r="E42" s="17">
        <v>785234.16</v>
      </c>
      <c r="F42" s="17">
        <f>758687.03-1068.58</f>
        <v>757618.45000000007</v>
      </c>
      <c r="G42" s="17">
        <f>+E42</f>
        <v>785234.16</v>
      </c>
      <c r="H42" s="17">
        <f t="shared" ref="H42:H51" si="0">+D42+E42-F42</f>
        <v>130153.68999999994</v>
      </c>
      <c r="I42" s="46" t="s">
        <v>28</v>
      </c>
      <c r="J42" s="1">
        <f>43357.08-136.5+416.23-0.16+1551.51-0.48+94.39-0.03+936.94-6.2-0.01</f>
        <v>46212.770000000004</v>
      </c>
      <c r="K42" s="24">
        <f>+H42-J42</f>
        <v>83940.91999999994</v>
      </c>
      <c r="L42" s="24">
        <f>31506.3-142.06+2.14+8.02-0.01+0.46+4.81-0.01-D42</f>
        <v>-71158.329999999987</v>
      </c>
    </row>
    <row r="43" spans="3:12" ht="21" customHeight="1" thickBot="1" x14ac:dyDescent="0.25">
      <c r="C43" s="15" t="s">
        <v>27</v>
      </c>
      <c r="D43" s="19">
        <v>21395.670000000013</v>
      </c>
      <c r="E43" s="22">
        <v>166001.04</v>
      </c>
      <c r="F43" s="22">
        <f>160386.32-229.55</f>
        <v>160156.77000000002</v>
      </c>
      <c r="G43" s="17">
        <v>47703.91</v>
      </c>
      <c r="H43" s="17">
        <f t="shared" si="0"/>
        <v>27239.940000000002</v>
      </c>
      <c r="I43" s="47"/>
      <c r="J43" s="24">
        <f>8696.21-26.64</f>
        <v>8669.57</v>
      </c>
    </row>
    <row r="44" spans="3:12" ht="13.5" hidden="1" customHeight="1" thickBot="1" x14ac:dyDescent="0.25">
      <c r="C44" s="21" t="s">
        <v>26</v>
      </c>
      <c r="D44" s="23">
        <v>0</v>
      </c>
      <c r="E44" s="22"/>
      <c r="F44" s="22"/>
      <c r="G44" s="17"/>
      <c r="H44" s="17">
        <f t="shared" si="0"/>
        <v>0</v>
      </c>
      <c r="I44" s="20"/>
    </row>
    <row r="45" spans="3:12" ht="12.75" customHeight="1" thickBot="1" x14ac:dyDescent="0.25">
      <c r="C45" s="15" t="s">
        <v>25</v>
      </c>
      <c r="D45" s="19">
        <v>11807.440000000017</v>
      </c>
      <c r="E45" s="22">
        <v>63511.12</v>
      </c>
      <c r="F45" s="22">
        <f>61402.31-120.64</f>
        <v>61281.67</v>
      </c>
      <c r="G45" s="17">
        <v>29828.71</v>
      </c>
      <c r="H45" s="17">
        <f t="shared" si="0"/>
        <v>14036.890000000029</v>
      </c>
      <c r="I45" s="20" t="s">
        <v>24</v>
      </c>
      <c r="J45" s="1">
        <f>5190.22-20.63</f>
        <v>5169.59</v>
      </c>
    </row>
    <row r="46" spans="3:12" ht="26.25" customHeight="1" thickBot="1" x14ac:dyDescent="0.25">
      <c r="C46" s="15" t="s">
        <v>23</v>
      </c>
      <c r="D46" s="19">
        <v>5314.7499999999709</v>
      </c>
      <c r="E46" s="22"/>
      <c r="F46" s="22">
        <f>-2102.02+1376.65</f>
        <v>-725.36999999999989</v>
      </c>
      <c r="G46" s="17"/>
      <c r="H46" s="17">
        <f t="shared" si="0"/>
        <v>6040.1199999999708</v>
      </c>
      <c r="I46" s="16" t="s">
        <v>22</v>
      </c>
      <c r="J46" s="1">
        <f>8186.35-29.46+29.14</f>
        <v>8186.0300000000007</v>
      </c>
      <c r="K46" s="1">
        <f>1104.5-3.13+8358.15-25.83</f>
        <v>9433.69</v>
      </c>
    </row>
    <row r="47" spans="3:12" ht="13.5" customHeight="1" thickBot="1" x14ac:dyDescent="0.25">
      <c r="C47" s="15" t="s">
        <v>21</v>
      </c>
      <c r="D47" s="19">
        <v>1363.2899999999991</v>
      </c>
      <c r="E47" s="18">
        <v>10445.52</v>
      </c>
      <c r="F47" s="18">
        <f>10092.38-14.21</f>
        <v>10078.17</v>
      </c>
      <c r="G47" s="17">
        <v>5344.8</v>
      </c>
      <c r="H47" s="17">
        <f t="shared" si="0"/>
        <v>1730.6399999999994</v>
      </c>
      <c r="I47" s="16" t="s">
        <v>20</v>
      </c>
      <c r="J47" s="1">
        <f>575.68-1.78</f>
        <v>573.9</v>
      </c>
    </row>
    <row r="48" spans="3:12" ht="13.5" customHeight="1" thickBot="1" x14ac:dyDescent="0.25">
      <c r="C48" s="21" t="s">
        <v>19</v>
      </c>
      <c r="D48" s="19">
        <v>4721.979999999985</v>
      </c>
      <c r="E48" s="18">
        <v>-127.29</v>
      </c>
      <c r="F48" s="18">
        <f>-97.62+86</f>
        <v>-11.620000000000005</v>
      </c>
      <c r="G48" s="17"/>
      <c r="H48" s="17">
        <f t="shared" si="0"/>
        <v>4606.3099999999849</v>
      </c>
      <c r="I48" s="20"/>
      <c r="K48" s="1">
        <f>8436.43-2516.04</f>
        <v>5920.39</v>
      </c>
    </row>
    <row r="49" spans="3:12" ht="13.5" customHeight="1" thickBot="1" x14ac:dyDescent="0.25">
      <c r="C49" s="15" t="s">
        <v>18</v>
      </c>
      <c r="D49" s="19">
        <v>27005.750000000011</v>
      </c>
      <c r="E49" s="18">
        <v>-1562.74</v>
      </c>
      <c r="F49" s="18">
        <f>43.01+56.52+142.73</f>
        <v>242.26</v>
      </c>
      <c r="G49" s="17"/>
      <c r="H49" s="17">
        <f t="shared" si="0"/>
        <v>25200.750000000011</v>
      </c>
      <c r="I49" s="20"/>
      <c r="J49" s="1">
        <f>2770.88-11.47+1433.26-5.68</f>
        <v>4186.99</v>
      </c>
      <c r="K49" s="1">
        <f>6755.33-179.34+13298.46-362.22</f>
        <v>19512.229999999996</v>
      </c>
    </row>
    <row r="50" spans="3:12" ht="13.5" customHeight="1" thickBot="1" x14ac:dyDescent="0.25">
      <c r="C50" s="15" t="s">
        <v>17</v>
      </c>
      <c r="D50" s="19">
        <v>7323.9599999999991</v>
      </c>
      <c r="E50" s="18">
        <f>30765.7+9363.99</f>
        <v>40129.69</v>
      </c>
      <c r="F50" s="18">
        <f>30289.45+9211.24+259.62</f>
        <v>39760.310000000005</v>
      </c>
      <c r="G50" s="17">
        <f>+E50</f>
        <v>40129.69</v>
      </c>
      <c r="H50" s="17">
        <f t="shared" si="0"/>
        <v>7693.3399999999965</v>
      </c>
      <c r="I50" s="20" t="s">
        <v>16</v>
      </c>
    </row>
    <row r="51" spans="3:12" ht="13.5" customHeight="1" thickBot="1" x14ac:dyDescent="0.25">
      <c r="C51" s="15" t="s">
        <v>15</v>
      </c>
      <c r="D51" s="19">
        <v>5618.0899999999965</v>
      </c>
      <c r="E51" s="18">
        <v>42900.480000000003</v>
      </c>
      <c r="F51" s="18">
        <f>41450.29-58.07</f>
        <v>41392.22</v>
      </c>
      <c r="G51" s="17">
        <v>40743.120000000003</v>
      </c>
      <c r="H51" s="17">
        <f t="shared" si="0"/>
        <v>7126.3499999999985</v>
      </c>
      <c r="I51" s="16" t="s">
        <v>14</v>
      </c>
      <c r="J51" s="1">
        <f>2396-7.36</f>
        <v>2388.64</v>
      </c>
    </row>
    <row r="52" spans="3:12" s="11" customFormat="1" ht="13.5" customHeight="1" thickBot="1" x14ac:dyDescent="0.25">
      <c r="C52" s="15" t="s">
        <v>13</v>
      </c>
      <c r="D52" s="14">
        <f>SUM(D42:D51)</f>
        <v>187088.90999999997</v>
      </c>
      <c r="E52" s="14">
        <f>SUM(E42:E51)</f>
        <v>1106531.98</v>
      </c>
      <c r="F52" s="14">
        <f>SUM(F42:F51)</f>
        <v>1069792.8600000003</v>
      </c>
      <c r="G52" s="14">
        <f>SUM(G42:G51)</f>
        <v>948984.39</v>
      </c>
      <c r="H52" s="14">
        <f>SUM(H42:H51)</f>
        <v>223828.02999999991</v>
      </c>
      <c r="I52" s="13"/>
      <c r="L52" s="12"/>
    </row>
    <row r="53" spans="3:12" ht="13.5" customHeight="1" thickBot="1" x14ac:dyDescent="0.25">
      <c r="C53" s="48" t="s">
        <v>12</v>
      </c>
      <c r="D53" s="48"/>
      <c r="E53" s="48"/>
      <c r="F53" s="48"/>
      <c r="G53" s="48"/>
      <c r="H53" s="48"/>
      <c r="I53" s="48"/>
    </row>
    <row r="54" spans="3:12" ht="42" customHeight="1" thickBot="1" x14ac:dyDescent="0.25">
      <c r="C54" s="8" t="s">
        <v>11</v>
      </c>
      <c r="D54" s="49" t="s">
        <v>10</v>
      </c>
      <c r="E54" s="49"/>
      <c r="F54" s="49"/>
      <c r="G54" s="49"/>
      <c r="H54" s="49"/>
      <c r="I54" s="10" t="s">
        <v>9</v>
      </c>
    </row>
    <row r="55" spans="3:12" ht="30.75" customHeight="1" thickBot="1" x14ac:dyDescent="0.25">
      <c r="C55" s="8" t="s">
        <v>8</v>
      </c>
      <c r="D55" s="49" t="s">
        <v>7</v>
      </c>
      <c r="E55" s="49"/>
      <c r="F55" s="49"/>
      <c r="G55" s="49"/>
      <c r="H55" s="56"/>
      <c r="I55" s="9" t="s">
        <v>6</v>
      </c>
    </row>
    <row r="56" spans="3:12" ht="33.75" customHeight="1" thickBot="1" x14ac:dyDescent="0.25">
      <c r="C56" s="8" t="s">
        <v>5</v>
      </c>
      <c r="D56" s="50" t="s">
        <v>4</v>
      </c>
      <c r="E56" s="51"/>
      <c r="F56" s="51"/>
      <c r="G56" s="51"/>
      <c r="H56" s="52"/>
      <c r="I56" s="7" t="s">
        <v>3</v>
      </c>
    </row>
    <row r="57" spans="3:12" ht="14.25" customHeight="1" x14ac:dyDescent="0.3">
      <c r="C57" s="6" t="s">
        <v>2</v>
      </c>
      <c r="D57" s="6"/>
      <c r="E57" s="6"/>
      <c r="F57" s="6"/>
      <c r="G57" s="6"/>
      <c r="H57" s="5">
        <f>+H39+H52</f>
        <v>333335.98999999976</v>
      </c>
    </row>
    <row r="58" spans="3:12" s="4" customFormat="1" x14ac:dyDescent="0.2">
      <c r="C58" s="2" t="s">
        <v>1</v>
      </c>
      <c r="D58" s="2"/>
      <c r="E58" s="2"/>
      <c r="F58" s="2"/>
      <c r="G58" s="2"/>
      <c r="H58" s="2"/>
      <c r="I58" s="2"/>
    </row>
    <row r="59" spans="3:12" x14ac:dyDescent="0.2">
      <c r="C59" s="1"/>
      <c r="D59" s="1"/>
      <c r="E59" s="1"/>
      <c r="F59" s="1"/>
      <c r="G59" s="1"/>
      <c r="H59" s="1"/>
    </row>
    <row r="61" spans="3:12" hidden="1" x14ac:dyDescent="0.2">
      <c r="D61" s="3"/>
      <c r="H61" s="2">
        <f>18321.03+90551.64+5016.83+10564.49+1204.49+17522.16+8732.02+18210.35+6476.68+1515.53+11026.5</f>
        <v>189141.72</v>
      </c>
    </row>
    <row r="62" spans="3:12" hidden="1" x14ac:dyDescent="0.2">
      <c r="H62" s="3">
        <f>+H52-H61</f>
        <v>34686.30999999991</v>
      </c>
    </row>
    <row r="63" spans="3:12" x14ac:dyDescent="0.2">
      <c r="C63" s="2" t="s">
        <v>0</v>
      </c>
      <c r="E63" s="3">
        <f>+E52+E39+21915+24731.36+25000</f>
        <v>1182855.03</v>
      </c>
      <c r="F63" s="3"/>
      <c r="G63" s="3">
        <f>+G52+G39</f>
        <v>954477.39</v>
      </c>
    </row>
  </sheetData>
  <mergeCells count="12">
    <mergeCell ref="I34:I38"/>
    <mergeCell ref="D55:H55"/>
    <mergeCell ref="C40:I40"/>
    <mergeCell ref="I42:I43"/>
    <mergeCell ref="C53:I53"/>
    <mergeCell ref="D54:H54"/>
    <mergeCell ref="D56:H56"/>
    <mergeCell ref="C28:I28"/>
    <mergeCell ref="C29:I29"/>
    <mergeCell ref="C30:I30"/>
    <mergeCell ref="C31:I31"/>
    <mergeCell ref="C33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8" width="15.140625" style="57" customWidth="1"/>
    <col min="9" max="9" width="14.28515625" style="57" customWidth="1"/>
    <col min="10" max="16384" width="9.140625" style="57"/>
  </cols>
  <sheetData>
    <row r="13" spans="1:9" x14ac:dyDescent="0.25">
      <c r="A13" s="71" t="s">
        <v>73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25">
      <c r="A14" s="71" t="s">
        <v>72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A15" s="71" t="s">
        <v>71</v>
      </c>
      <c r="B15" s="71"/>
      <c r="C15" s="71"/>
      <c r="D15" s="71"/>
      <c r="E15" s="71"/>
      <c r="F15" s="71"/>
      <c r="G15" s="71"/>
      <c r="H15" s="71"/>
      <c r="I15" s="71"/>
    </row>
    <row r="16" spans="1:9" ht="60" x14ac:dyDescent="0.25">
      <c r="A16" s="69" t="s">
        <v>70</v>
      </c>
      <c r="B16" s="69" t="s">
        <v>69</v>
      </c>
      <c r="C16" s="69" t="s">
        <v>68</v>
      </c>
      <c r="D16" s="69" t="s">
        <v>67</v>
      </c>
      <c r="E16" s="69" t="s">
        <v>66</v>
      </c>
      <c r="F16" s="70" t="s">
        <v>65</v>
      </c>
      <c r="G16" s="70" t="s">
        <v>64</v>
      </c>
      <c r="H16" s="69" t="s">
        <v>63</v>
      </c>
      <c r="I16" s="69" t="s">
        <v>62</v>
      </c>
    </row>
    <row r="17" spans="1:9" x14ac:dyDescent="0.25">
      <c r="A17" s="68" t="s">
        <v>61</v>
      </c>
      <c r="B17" s="66">
        <v>-203.43481</v>
      </c>
      <c r="C17" s="67">
        <v>0</v>
      </c>
      <c r="D17" s="66">
        <v>166.00103999999999</v>
      </c>
      <c r="E17" s="66">
        <v>160.15676999999999</v>
      </c>
      <c r="F17" s="66">
        <v>71.646360000000001</v>
      </c>
      <c r="G17" s="65">
        <v>47.70391</v>
      </c>
      <c r="H17" s="64">
        <v>27.239940000000001</v>
      </c>
      <c r="I17" s="64">
        <f>B17+D17+F17-G17-G18</f>
        <v>-13.491320000000009</v>
      </c>
    </row>
    <row r="18" spans="1:9" x14ac:dyDescent="0.25">
      <c r="F18" s="63"/>
      <c r="G18" s="62"/>
    </row>
    <row r="19" spans="1:9" x14ac:dyDescent="0.25">
      <c r="A19" s="57" t="s">
        <v>60</v>
      </c>
    </row>
    <row r="20" spans="1:9" x14ac:dyDescent="0.25">
      <c r="A20" s="60" t="s">
        <v>59</v>
      </c>
      <c r="B20" s="59"/>
      <c r="C20" s="59"/>
      <c r="D20" s="59"/>
      <c r="E20" s="59"/>
      <c r="F20" s="59"/>
      <c r="G20" s="59"/>
    </row>
    <row r="21" spans="1:9" x14ac:dyDescent="0.25">
      <c r="A21" s="61" t="s">
        <v>58</v>
      </c>
      <c r="B21" s="59"/>
      <c r="C21" s="59"/>
      <c r="D21" s="59"/>
      <c r="E21" s="59"/>
      <c r="F21" s="59"/>
      <c r="G21" s="59"/>
    </row>
    <row r="22" spans="1:9" x14ac:dyDescent="0.25">
      <c r="A22" s="61" t="s">
        <v>57</v>
      </c>
      <c r="B22" s="59"/>
      <c r="C22" s="59"/>
      <c r="D22" s="59"/>
      <c r="E22" s="59"/>
      <c r="F22" s="59"/>
      <c r="G22" s="59"/>
    </row>
    <row r="23" spans="1:9" x14ac:dyDescent="0.25">
      <c r="A23" s="61" t="s">
        <v>56</v>
      </c>
      <c r="B23" s="59"/>
      <c r="C23" s="59"/>
      <c r="D23" s="59"/>
      <c r="E23" s="59"/>
      <c r="F23" s="59"/>
      <c r="G23" s="59"/>
    </row>
    <row r="24" spans="1:9" x14ac:dyDescent="0.25">
      <c r="A24" s="60" t="s">
        <v>55</v>
      </c>
      <c r="B24" s="59"/>
      <c r="C24" s="59"/>
      <c r="D24" s="59"/>
      <c r="E24" s="59"/>
      <c r="F24" s="59"/>
      <c r="G24" s="59"/>
    </row>
    <row r="25" spans="1:9" x14ac:dyDescent="0.25">
      <c r="A25" s="60" t="s">
        <v>54</v>
      </c>
      <c r="B25" s="59"/>
      <c r="C25" s="59"/>
      <c r="D25" s="59"/>
      <c r="E25" s="59"/>
      <c r="F25" s="59"/>
      <c r="G25" s="59"/>
    </row>
    <row r="26" spans="1:9" x14ac:dyDescent="0.25">
      <c r="A26" s="59" t="s">
        <v>53</v>
      </c>
      <c r="B26" s="59"/>
      <c r="C26" s="59"/>
      <c r="D26" s="59"/>
      <c r="E26" s="59"/>
      <c r="F26" s="59"/>
      <c r="G26" s="59"/>
    </row>
    <row r="27" spans="1:9" x14ac:dyDescent="0.25">
      <c r="A27" s="57" t="s">
        <v>52</v>
      </c>
    </row>
    <row r="28" spans="1:9" x14ac:dyDescent="0.25">
      <c r="A28" s="59" t="s">
        <v>51</v>
      </c>
    </row>
    <row r="29" spans="1:9" x14ac:dyDescent="0.25">
      <c r="A29" s="59" t="s">
        <v>50</v>
      </c>
    </row>
    <row r="30" spans="1:9" ht="18.75" x14ac:dyDescent="0.3">
      <c r="G30" s="5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ветеранов7</vt:lpstr>
      <vt:lpstr>Ветеранов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2021-03-24T07:02:43Z</dcterms:created>
  <dcterms:modified xsi:type="dcterms:W3CDTF">2021-03-24T08:38:15Z</dcterms:modified>
</cp:coreProperties>
</file>