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Заречная12" sheetId="1" r:id="rId1"/>
    <sheet name="Заречная 1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4" i="1" l="1"/>
  <c r="H24" i="1"/>
  <c r="K24" i="1"/>
  <c r="F25" i="1"/>
  <c r="H25" i="1" s="1"/>
  <c r="H29" i="1" s="1"/>
  <c r="K25" i="1"/>
  <c r="F26" i="1"/>
  <c r="H26" i="1"/>
  <c r="K26" i="1"/>
  <c r="F27" i="1"/>
  <c r="H27" i="1" s="1"/>
  <c r="K27" i="1"/>
  <c r="E28" i="1"/>
  <c r="F28" i="1"/>
  <c r="G28" i="1"/>
  <c r="H28" i="1"/>
  <c r="K28" i="1"/>
  <c r="D29" i="1"/>
  <c r="E29" i="1"/>
  <c r="F29" i="1"/>
  <c r="G29" i="1"/>
  <c r="F32" i="1"/>
  <c r="G32" i="1"/>
  <c r="H32" i="1"/>
  <c r="J32" i="1"/>
  <c r="K32" i="1" s="1"/>
  <c r="L32" i="1"/>
  <c r="F33" i="1"/>
  <c r="H33" i="1"/>
  <c r="J33" i="1"/>
  <c r="H34" i="1"/>
  <c r="F35" i="1"/>
  <c r="H35" i="1"/>
  <c r="J35" i="1"/>
  <c r="F36" i="1"/>
  <c r="H36" i="1" s="1"/>
  <c r="J36" i="1"/>
  <c r="K36" i="1"/>
  <c r="F37" i="1"/>
  <c r="H37" i="1" s="1"/>
  <c r="J37" i="1"/>
  <c r="F38" i="1"/>
  <c r="G38" i="1"/>
  <c r="H38" i="1"/>
  <c r="J38" i="1"/>
  <c r="E39" i="1"/>
  <c r="F39" i="1"/>
  <c r="G39" i="1"/>
  <c r="H39" i="1"/>
  <c r="F40" i="1"/>
  <c r="H40" i="1"/>
  <c r="F41" i="1"/>
  <c r="H41" i="1"/>
  <c r="J41" i="1"/>
  <c r="K41" i="1"/>
  <c r="D42" i="1"/>
  <c r="E42" i="1"/>
  <c r="G42" i="1"/>
  <c r="G50" i="1" s="1"/>
  <c r="H49" i="1"/>
  <c r="E50" i="1"/>
  <c r="H42" i="1" l="1"/>
  <c r="H45" i="1"/>
  <c r="F42" i="1"/>
</calcChain>
</file>

<file path=xl/sharedStrings.xml><?xml version="1.0" encoding="utf-8"?>
<sst xmlns="http://schemas.openxmlformats.org/spreadsheetml/2006/main" count="70" uniqueCount="63">
  <si>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</si>
  <si>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</si>
  <si>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</si>
  <si>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</si>
  <si>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</si>
  <si>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</si>
  <si>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</si>
  <si>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</si>
  <si>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>Повышающий коэффициент</t>
  </si>
  <si>
    <t xml:space="preserve"> ООО"Энерго-Сервис"</t>
  </si>
  <si>
    <t>обслуживание общедомовых приборов учета</t>
  </si>
  <si>
    <t>ООО "ПСК"</t>
  </si>
  <si>
    <t>электр под и лифт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</si>
  <si>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</si>
  <si>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</si>
  <si>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</si>
  <si>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</si>
  <si>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</si>
  <si>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</si>
  <si>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</si>
  <si>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</si>
  <si>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</si>
  <si>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Н/2010-86 от 01.09.2010г.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</si>
  <si>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</si>
  <si>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</si>
  <si>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</si>
  <si>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</si>
  <si>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</si>
  <si>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</si>
  <si>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</si>
  <si>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</si>
  <si>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</si>
  <si>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</si>
  <si>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</si>
  <si>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</si>
  <si>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</si>
  <si>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"СТЭК",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</si>
  <si>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</si>
  <si>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</si>
  <si>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</si>
  <si>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12 по ул. Заречная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</si>
  <si>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</si>
  <si>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</si>
  <si>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</si>
  <si>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Замена стояков ГВС, ХВС - 351.44т.р.</t>
  </si>
  <si>
    <t>Герметизация швов - 158.60 т.р.</t>
  </si>
  <si>
    <t>Расходный материал - 1.05 т.р.</t>
  </si>
  <si>
    <t>Аварийное обслуживание - 2.02 т.р.</t>
  </si>
  <si>
    <t>Производство работ по неисправности в системе освещения общедомовых помещений -14.84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</si>
  <si>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527</t>
    </r>
    <r>
      <rPr>
        <b/>
        <sz val="11"/>
        <color indexed="8"/>
        <rFont val="Calibri"/>
        <family val="2"/>
        <charset val="204"/>
      </rPr>
      <t>.95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</si>
  <si>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</si>
  <si>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</si>
  <si>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</si>
  <si>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</si>
  <si>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</si>
  <si>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</si>
  <si>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</si>
  <si>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</si>
  <si>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</si>
  <si>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</si>
  <si>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12 по ул. Заречная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</si>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</sst>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7" fillId="0" borderId="4" xfId="0" applyFont="1" applyFill="1" applyBorder="1" applyAlignment="1">
      <alignment horizontal="center" vertical="top" wrapText="1"/>
    </xf>
    <xf numFmtId="4" fontId="7" fillId="0" borderId="4" xfId="0" applyNumberFormat="1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8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4" fontId="11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7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7" fillId="0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6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0" borderId="0" xfId="1"/>
    <xf numFmtId="0" fontId="18" fillId="0" borderId="0" xfId="1" applyFont="1"/>
    <xf numFmtId="0" fontId="18" fillId="0" borderId="0" xfId="1" applyFont="1" applyFill="1"/>
    <xf numFmtId="0" fontId="18" fillId="0" borderId="0" xfId="1" applyFont="1" applyFill="1" applyBorder="1"/>
    <xf numFmtId="2" fontId="17" fillId="0" borderId="1" xfId="1" applyNumberFormat="1" applyFont="1" applyFill="1" applyBorder="1" applyAlignment="1">
      <alignment horizontal="center" vertical="center"/>
    </xf>
    <xf numFmtId="2" fontId="17" fillId="2" borderId="1" xfId="1" applyNumberFormat="1" applyFont="1" applyFill="1" applyBorder="1" applyAlignment="1">
      <alignment horizontal="center" vertical="center"/>
    </xf>
    <xf numFmtId="2" fontId="17" fillId="3" borderId="1" xfId="1" applyNumberFormat="1" applyFont="1" applyFill="1" applyBorder="1" applyAlignment="1">
      <alignment horizontal="center" vertical="center"/>
    </xf>
    <xf numFmtId="2" fontId="17" fillId="4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C23" zoomScaleNormal="100" workbookViewId="0">
      <selection activeCell="G35" sqref="G3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3" style="2" customWidth="1"/>
    <col min="10" max="10" width="0" style="1" hidden="1" customWidth="1"/>
    <col min="11" max="11" width="9.5703125" style="1" hidden="1" customWidth="1"/>
    <col min="12" max="12" width="0" style="1" hidden="1" customWidth="1"/>
    <col min="13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43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12" ht="12.75" customHeight="1" x14ac:dyDescent="0.2">
      <c r="C17" s="30"/>
      <c r="D17" s="30"/>
      <c r="E17" s="29"/>
      <c r="F17" s="29"/>
      <c r="G17" s="29"/>
      <c r="H17" s="29"/>
      <c r="I17" s="29"/>
    </row>
    <row r="18" spans="3:12" ht="14.25" x14ac:dyDescent="0.2">
      <c r="C18" s="36" t="s">
        <v>42</v>
      </c>
      <c r="D18" s="36"/>
      <c r="E18" s="36"/>
      <c r="F18" s="36"/>
      <c r="G18" s="36"/>
      <c r="H18" s="36"/>
      <c r="I18" s="36"/>
    </row>
    <row r="19" spans="3:12" x14ac:dyDescent="0.2">
      <c r="C19" s="37" t="s">
        <v>41</v>
      </c>
      <c r="D19" s="37"/>
      <c r="E19" s="37"/>
      <c r="F19" s="37"/>
      <c r="G19" s="37"/>
      <c r="H19" s="37"/>
      <c r="I19" s="37"/>
    </row>
    <row r="20" spans="3:12" x14ac:dyDescent="0.2">
      <c r="C20" s="37" t="s">
        <v>40</v>
      </c>
      <c r="D20" s="37"/>
      <c r="E20" s="37"/>
      <c r="F20" s="37"/>
      <c r="G20" s="37"/>
      <c r="H20" s="37"/>
      <c r="I20" s="37"/>
    </row>
    <row r="21" spans="3:12" ht="6" customHeight="1" thickBot="1" x14ac:dyDescent="0.25">
      <c r="C21" s="38"/>
      <c r="D21" s="38"/>
      <c r="E21" s="38"/>
      <c r="F21" s="38"/>
      <c r="G21" s="38"/>
      <c r="H21" s="38"/>
      <c r="I21" s="38"/>
    </row>
    <row r="22" spans="3:12" ht="51" customHeight="1" thickBot="1" x14ac:dyDescent="0.25">
      <c r="C22" s="23" t="s">
        <v>30</v>
      </c>
      <c r="D22" s="26" t="s">
        <v>29</v>
      </c>
      <c r="E22" s="25" t="s">
        <v>28</v>
      </c>
      <c r="F22" s="25" t="s">
        <v>27</v>
      </c>
      <c r="G22" s="25" t="s">
        <v>26</v>
      </c>
      <c r="H22" s="25" t="s">
        <v>25</v>
      </c>
      <c r="I22" s="26" t="s">
        <v>39</v>
      </c>
    </row>
    <row r="23" spans="3:12" ht="13.5" customHeight="1" thickBot="1" x14ac:dyDescent="0.25">
      <c r="C23" s="47" t="s">
        <v>38</v>
      </c>
      <c r="D23" s="48"/>
      <c r="E23" s="48"/>
      <c r="F23" s="48"/>
      <c r="G23" s="48"/>
      <c r="H23" s="48"/>
      <c r="I23" s="49"/>
    </row>
    <row r="24" spans="3:12" ht="13.5" customHeight="1" thickBot="1" x14ac:dyDescent="0.25">
      <c r="C24" s="12" t="s">
        <v>37</v>
      </c>
      <c r="D24" s="16">
        <v>33570.760000000097</v>
      </c>
      <c r="E24" s="19"/>
      <c r="F24" s="19">
        <f>11237.43+90.6</f>
        <v>11328.03</v>
      </c>
      <c r="G24" s="19"/>
      <c r="H24" s="19">
        <f>+D24+E24-F24</f>
        <v>22242.730000000098</v>
      </c>
      <c r="I24" s="41" t="s">
        <v>36</v>
      </c>
      <c r="K24" s="28">
        <f>160951.65-69.54+24204.19</f>
        <v>185086.3</v>
      </c>
    </row>
    <row r="25" spans="3:12" ht="13.5" customHeight="1" thickBot="1" x14ac:dyDescent="0.25">
      <c r="C25" s="12" t="s">
        <v>35</v>
      </c>
      <c r="D25" s="16">
        <v>17135.809999999954</v>
      </c>
      <c r="E25" s="15"/>
      <c r="F25" s="15">
        <f>866.54+361.4+4639.88+69.14</f>
        <v>5936.96</v>
      </c>
      <c r="G25" s="19"/>
      <c r="H25" s="19">
        <f>+D25+E25-F25</f>
        <v>11198.849999999955</v>
      </c>
      <c r="I25" s="42"/>
      <c r="K25" s="1">
        <f>4880.43+49137.75-9433.32</f>
        <v>44584.86</v>
      </c>
    </row>
    <row r="26" spans="3:12" ht="13.5" customHeight="1" thickBot="1" x14ac:dyDescent="0.25">
      <c r="C26" s="12" t="s">
        <v>34</v>
      </c>
      <c r="D26" s="16">
        <v>7574.4699999999939</v>
      </c>
      <c r="E26" s="15"/>
      <c r="F26" s="15">
        <f>4011.2+54.9</f>
        <v>4066.1</v>
      </c>
      <c r="G26" s="19"/>
      <c r="H26" s="19">
        <f>+D26+E26-F26</f>
        <v>3508.369999999994</v>
      </c>
      <c r="I26" s="42"/>
      <c r="K26" s="28">
        <f>8.36+24946.82-4610.27+1178.69</f>
        <v>21523.599999999999</v>
      </c>
    </row>
    <row r="27" spans="3:12" ht="13.5" customHeight="1" thickBot="1" x14ac:dyDescent="0.25">
      <c r="C27" s="12" t="s">
        <v>33</v>
      </c>
      <c r="D27" s="16">
        <v>5860.4999999999964</v>
      </c>
      <c r="E27" s="15"/>
      <c r="F27" s="15">
        <f>17.93+2506.32+36.15</f>
        <v>2560.4</v>
      </c>
      <c r="G27" s="19"/>
      <c r="H27" s="19">
        <f>+D27+E27-F27</f>
        <v>3300.0999999999963</v>
      </c>
      <c r="I27" s="42"/>
      <c r="K27" s="1">
        <f>376+8808.93-1618.09+519.15+6846.65-1302.02+1.8</f>
        <v>13632.419999999998</v>
      </c>
    </row>
    <row r="28" spans="3:12" ht="13.5" customHeight="1" thickBot="1" x14ac:dyDescent="0.25">
      <c r="C28" s="12" t="s">
        <v>32</v>
      </c>
      <c r="D28" s="16">
        <v>2777.8600000000151</v>
      </c>
      <c r="E28" s="15">
        <f>-690.91+29862.45+10273.85</f>
        <v>39445.39</v>
      </c>
      <c r="F28" s="15">
        <f>26061.55+9403.86+122.94+9.47+90.99+1604.09</f>
        <v>37292.9</v>
      </c>
      <c r="G28" s="19">
        <f>+E28</f>
        <v>39445.39</v>
      </c>
      <c r="H28" s="19">
        <f>+D28+E28-F28</f>
        <v>4930.3500000000131</v>
      </c>
      <c r="I28" s="43"/>
      <c r="K28" s="1">
        <f>686.28-0.26+327.5-0.24+86.96+9.44+111.73</f>
        <v>1221.4100000000001</v>
      </c>
    </row>
    <row r="29" spans="3:12" ht="13.5" customHeight="1" thickBot="1" x14ac:dyDescent="0.25">
      <c r="C29" s="12" t="s">
        <v>7</v>
      </c>
      <c r="D29" s="11">
        <f>SUM(D24:D28)</f>
        <v>66919.400000000052</v>
      </c>
      <c r="E29" s="11">
        <f>SUM(E24:E28)</f>
        <v>39445.39</v>
      </c>
      <c r="F29" s="11">
        <f>SUM(F24:F28)</f>
        <v>61184.39</v>
      </c>
      <c r="G29" s="11">
        <f>SUM(G24:G28)</f>
        <v>39445.39</v>
      </c>
      <c r="H29" s="11">
        <f>SUM(H24:H28)</f>
        <v>45180.40000000006</v>
      </c>
      <c r="I29" s="27"/>
    </row>
    <row r="30" spans="3:12" ht="13.5" customHeight="1" thickBot="1" x14ac:dyDescent="0.25">
      <c r="C30" s="44" t="s">
        <v>31</v>
      </c>
      <c r="D30" s="44"/>
      <c r="E30" s="44"/>
      <c r="F30" s="44"/>
      <c r="G30" s="44"/>
      <c r="H30" s="44"/>
      <c r="I30" s="44"/>
    </row>
    <row r="31" spans="3:12" ht="52.5" customHeight="1" thickBot="1" x14ac:dyDescent="0.25">
      <c r="C31" s="17" t="s">
        <v>30</v>
      </c>
      <c r="D31" s="26" t="s">
        <v>29</v>
      </c>
      <c r="E31" s="25" t="s">
        <v>28</v>
      </c>
      <c r="F31" s="25" t="s">
        <v>27</v>
      </c>
      <c r="G31" s="25" t="s">
        <v>26</v>
      </c>
      <c r="H31" s="25" t="s">
        <v>25</v>
      </c>
      <c r="I31" s="24" t="s">
        <v>24</v>
      </c>
    </row>
    <row r="32" spans="3:12" ht="18.75" customHeight="1" thickBot="1" x14ac:dyDescent="0.25">
      <c r="C32" s="23" t="s">
        <v>23</v>
      </c>
      <c r="D32" s="22">
        <v>121676.0199999999</v>
      </c>
      <c r="E32" s="14">
        <v>841356.48</v>
      </c>
      <c r="F32" s="14">
        <f>839363.25-3405.33</f>
        <v>835957.92</v>
      </c>
      <c r="G32" s="14">
        <f>+E32</f>
        <v>841356.48</v>
      </c>
      <c r="H32" s="14">
        <f t="shared" ref="H32:H41" si="0">+D32+E32-F32</f>
        <v>127074.57999999984</v>
      </c>
      <c r="I32" s="45" t="s">
        <v>22</v>
      </c>
      <c r="J32" s="1">
        <f>87557.34-24.47+13.43+1.37+1104.81-0.45+106.97-0.04+4860.07-1.72+1201.42-0.42</f>
        <v>94818.31</v>
      </c>
      <c r="K32" s="21">
        <f>+H32-J32</f>
        <v>32256.269999999844</v>
      </c>
      <c r="L32" s="21">
        <f>73771.87-1826.32+35+132.74+3.15+31.01-D32</f>
        <v>-49528.56999999992</v>
      </c>
    </row>
    <row r="33" spans="3:11" ht="21" customHeight="1" thickBot="1" x14ac:dyDescent="0.25">
      <c r="C33" s="12" t="s">
        <v>21</v>
      </c>
      <c r="D33" s="16">
        <v>32627.540000000008</v>
      </c>
      <c r="E33" s="19">
        <v>228714.7</v>
      </c>
      <c r="F33" s="19">
        <f>226921.02-519.43</f>
        <v>226401.59</v>
      </c>
      <c r="G33" s="14">
        <v>527952.03</v>
      </c>
      <c r="H33" s="14">
        <f t="shared" si="0"/>
        <v>34940.650000000023</v>
      </c>
      <c r="I33" s="46"/>
      <c r="J33" s="21">
        <f>22181.66-6.24</f>
        <v>22175.42</v>
      </c>
    </row>
    <row r="34" spans="3:11" ht="13.5" customHeight="1" thickBot="1" x14ac:dyDescent="0.25">
      <c r="C34" s="17" t="s">
        <v>20</v>
      </c>
      <c r="D34" s="20">
        <v>2.97859514830634E-11</v>
      </c>
      <c r="E34" s="19"/>
      <c r="F34" s="19"/>
      <c r="G34" s="14"/>
      <c r="H34" s="14">
        <f t="shared" si="0"/>
        <v>2.97859514830634E-11</v>
      </c>
      <c r="I34" s="10"/>
    </row>
    <row r="35" spans="3:11" ht="12.75" customHeight="1" thickBot="1" x14ac:dyDescent="0.25">
      <c r="C35" s="12" t="s">
        <v>19</v>
      </c>
      <c r="D35" s="16">
        <v>17461.759999999966</v>
      </c>
      <c r="E35" s="19">
        <v>119239.44</v>
      </c>
      <c r="F35" s="19">
        <f>119911.54-270.15</f>
        <v>119641.39</v>
      </c>
      <c r="G35" s="14">
        <v>78024.52</v>
      </c>
      <c r="H35" s="14">
        <f t="shared" si="0"/>
        <v>17059.809999999954</v>
      </c>
      <c r="I35" s="18" t="s">
        <v>18</v>
      </c>
      <c r="J35" s="1">
        <f>13326.3-3.47</f>
        <v>13322.83</v>
      </c>
    </row>
    <row r="36" spans="3:11" ht="28.5" customHeight="1" thickBot="1" x14ac:dyDescent="0.25">
      <c r="C36" s="12" t="s">
        <v>17</v>
      </c>
      <c r="D36" s="16">
        <v>10961.490000000049</v>
      </c>
      <c r="E36" s="19"/>
      <c r="F36" s="19">
        <f>4602.75+858.59</f>
        <v>5461.34</v>
      </c>
      <c r="G36" s="14"/>
      <c r="H36" s="14">
        <f t="shared" si="0"/>
        <v>5500.1500000000487</v>
      </c>
      <c r="I36" s="13" t="s">
        <v>16</v>
      </c>
      <c r="J36" s="1">
        <f>15385.88-507.67+4526.39</f>
        <v>19404.599999999999</v>
      </c>
      <c r="K36" s="1">
        <f>3652.85+1932.59+18553.59-6.79</f>
        <v>24132.239999999998</v>
      </c>
    </row>
    <row r="37" spans="3:11" ht="27" customHeight="1" thickBot="1" x14ac:dyDescent="0.25">
      <c r="C37" s="12" t="s">
        <v>15</v>
      </c>
      <c r="D37" s="16">
        <v>8331.5</v>
      </c>
      <c r="E37" s="15">
        <v>60134.239999999998</v>
      </c>
      <c r="F37" s="15">
        <f>60323.6-137.4</f>
        <v>60186.2</v>
      </c>
      <c r="G37" s="14">
        <v>5294.4</v>
      </c>
      <c r="H37" s="14">
        <f t="shared" si="0"/>
        <v>8279.5399999999936</v>
      </c>
      <c r="I37" s="13" t="s">
        <v>14</v>
      </c>
      <c r="J37" s="1">
        <f>4956.3-1.39</f>
        <v>4954.91</v>
      </c>
    </row>
    <row r="38" spans="3:11" ht="13.5" customHeight="1" thickBot="1" x14ac:dyDescent="0.25">
      <c r="C38" s="17" t="s">
        <v>13</v>
      </c>
      <c r="D38" s="16">
        <v>4058.809999999994</v>
      </c>
      <c r="E38" s="15"/>
      <c r="F38" s="15">
        <f>1839.31+12.92</f>
        <v>1852.23</v>
      </c>
      <c r="G38" s="14">
        <f>+E38</f>
        <v>0</v>
      </c>
      <c r="H38" s="14">
        <f t="shared" si="0"/>
        <v>2206.579999999994</v>
      </c>
      <c r="I38" s="18"/>
      <c r="J38" s="1">
        <f>13302.64-5.37</f>
        <v>13297.269999999999</v>
      </c>
    </row>
    <row r="39" spans="3:11" ht="13.5" customHeight="1" thickBot="1" x14ac:dyDescent="0.25">
      <c r="C39" s="17" t="s">
        <v>12</v>
      </c>
      <c r="D39" s="16">
        <v>11480.839999999997</v>
      </c>
      <c r="E39" s="15">
        <f>55483.64+14254.14</f>
        <v>69737.78</v>
      </c>
      <c r="F39" s="15">
        <f>58322.46+14926.17-329.53</f>
        <v>72919.100000000006</v>
      </c>
      <c r="G39" s="14">
        <f>+E39</f>
        <v>69737.78</v>
      </c>
      <c r="H39" s="14">
        <f t="shared" si="0"/>
        <v>8299.5199999999895</v>
      </c>
      <c r="I39" s="18" t="s">
        <v>11</v>
      </c>
    </row>
    <row r="40" spans="3:11" ht="24" customHeight="1" thickBot="1" x14ac:dyDescent="0.25">
      <c r="C40" s="17" t="s">
        <v>10</v>
      </c>
      <c r="D40" s="16">
        <v>5512.6700000000019</v>
      </c>
      <c r="E40" s="15">
        <v>47798.38</v>
      </c>
      <c r="F40" s="15">
        <f>47246.93-112.57</f>
        <v>47134.36</v>
      </c>
      <c r="G40" s="14">
        <v>40743.120000000003</v>
      </c>
      <c r="H40" s="14">
        <f t="shared" si="0"/>
        <v>6176.6900000000023</v>
      </c>
      <c r="I40" s="13" t="s">
        <v>9</v>
      </c>
    </row>
    <row r="41" spans="3:11" ht="13.5" thickBot="1" x14ac:dyDescent="0.25">
      <c r="C41" s="17" t="s">
        <v>8</v>
      </c>
      <c r="D41" s="16">
        <v>683.68999999999937</v>
      </c>
      <c r="E41" s="15">
        <v>-240.42</v>
      </c>
      <c r="F41" s="15">
        <f>114.01+48.29</f>
        <v>162.30000000000001</v>
      </c>
      <c r="G41" s="14"/>
      <c r="H41" s="14">
        <f t="shared" si="0"/>
        <v>280.9699999999994</v>
      </c>
      <c r="I41" s="13"/>
      <c r="J41" s="1">
        <f>428.19+1111.77</f>
        <v>1539.96</v>
      </c>
      <c r="K41" s="1">
        <f>6363.1+3157.37</f>
        <v>9520.4700000000012</v>
      </c>
    </row>
    <row r="42" spans="3:11" s="9" customFormat="1" ht="13.5" customHeight="1" thickBot="1" x14ac:dyDescent="0.25">
      <c r="C42" s="12" t="s">
        <v>7</v>
      </c>
      <c r="D42" s="11">
        <f>SUM(D32:D41)</f>
        <v>212794.31999999995</v>
      </c>
      <c r="E42" s="11">
        <f>SUM(E32:E41)</f>
        <v>1366740.5999999999</v>
      </c>
      <c r="F42" s="11">
        <f>SUM(F32:F41)</f>
        <v>1369716.4300000002</v>
      </c>
      <c r="G42" s="11">
        <f>SUM(G32:G41)</f>
        <v>1563108.33</v>
      </c>
      <c r="H42" s="11">
        <f>SUM(H32:H41)</f>
        <v>209818.4899999999</v>
      </c>
      <c r="I42" s="10"/>
    </row>
    <row r="43" spans="3:11" ht="13.5" customHeight="1" thickBot="1" x14ac:dyDescent="0.25">
      <c r="C43" s="39" t="s">
        <v>6</v>
      </c>
      <c r="D43" s="39"/>
      <c r="E43" s="39"/>
      <c r="F43" s="39"/>
      <c r="G43" s="39"/>
      <c r="H43" s="39"/>
      <c r="I43" s="39"/>
    </row>
    <row r="44" spans="3:11" ht="38.25" customHeight="1" thickBot="1" x14ac:dyDescent="0.25">
      <c r="C44" s="8" t="s">
        <v>5</v>
      </c>
      <c r="D44" s="40" t="s">
        <v>4</v>
      </c>
      <c r="E44" s="40"/>
      <c r="F44" s="40"/>
      <c r="G44" s="40"/>
      <c r="H44" s="40"/>
      <c r="I44" s="7" t="s">
        <v>3</v>
      </c>
    </row>
    <row r="45" spans="3:11" ht="20.25" customHeight="1" x14ac:dyDescent="0.3">
      <c r="C45" s="6" t="s">
        <v>2</v>
      </c>
      <c r="D45" s="6"/>
      <c r="E45" s="6"/>
      <c r="F45" s="6"/>
      <c r="G45" s="6"/>
      <c r="H45" s="5">
        <f>+H29+H42</f>
        <v>254998.88999999996</v>
      </c>
    </row>
    <row r="46" spans="3:11" ht="15" hidden="1" x14ac:dyDescent="0.25">
      <c r="C46" s="4" t="s">
        <v>1</v>
      </c>
      <c r="D46" s="4"/>
    </row>
    <row r="47" spans="3:11" ht="12.75" customHeight="1" x14ac:dyDescent="0.2"/>
    <row r="48" spans="3:11" x14ac:dyDescent="0.2">
      <c r="D48" s="3"/>
      <c r="E48" s="3"/>
      <c r="F48" s="3"/>
    </row>
    <row r="49" spans="3:8" hidden="1" x14ac:dyDescent="0.2">
      <c r="D49" s="3"/>
      <c r="H49" s="2">
        <f>27447.76+99496.97+14273.1+5656.98+201.27-369.63+25345.3+9352.79+7948.34+1831.84</f>
        <v>191184.71999999997</v>
      </c>
    </row>
    <row r="50" spans="3:8" x14ac:dyDescent="0.2">
      <c r="C50" s="2" t="s">
        <v>0</v>
      </c>
      <c r="E50" s="3">
        <f>+E42+E29+21915</f>
        <v>1428100.9899999998</v>
      </c>
      <c r="F50" s="3"/>
      <c r="G50" s="3">
        <f>+G42+G29</f>
        <v>1602553.72</v>
      </c>
      <c r="H50" s="3"/>
    </row>
  </sheetData>
  <mergeCells count="10">
    <mergeCell ref="D44:H44"/>
    <mergeCell ref="I24:I28"/>
    <mergeCell ref="C30:I30"/>
    <mergeCell ref="I32:I33"/>
    <mergeCell ref="C23:I23"/>
    <mergeCell ref="C18:I18"/>
    <mergeCell ref="C19:I19"/>
    <mergeCell ref="C20:I20"/>
    <mergeCell ref="C21:I21"/>
    <mergeCell ref="C43:I4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5" zoomScaleNormal="100" zoomScaleSheetLayoutView="120" workbookViewId="0">
      <selection activeCell="G17" sqref="G17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4.28515625" style="50" customWidth="1"/>
    <col min="10" max="16384" width="9.140625" style="50"/>
  </cols>
  <sheetData>
    <row r="13" spans="1:9" x14ac:dyDescent="0.25">
      <c r="A13" s="61" t="s">
        <v>62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61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60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59</v>
      </c>
      <c r="B16" s="59" t="s">
        <v>58</v>
      </c>
      <c r="C16" s="59" t="s">
        <v>57</v>
      </c>
      <c r="D16" s="59" t="s">
        <v>56</v>
      </c>
      <c r="E16" s="59" t="s">
        <v>55</v>
      </c>
      <c r="F16" s="60" t="s">
        <v>54</v>
      </c>
      <c r="G16" s="60" t="s">
        <v>53</v>
      </c>
      <c r="H16" s="59" t="s">
        <v>52</v>
      </c>
      <c r="I16" s="59" t="s">
        <v>51</v>
      </c>
    </row>
    <row r="17" spans="1:9" x14ac:dyDescent="0.25">
      <c r="A17" s="58" t="s">
        <v>50</v>
      </c>
      <c r="B17" s="56">
        <v>-295.59692000000001</v>
      </c>
      <c r="C17" s="57"/>
      <c r="D17" s="57">
        <v>228.71469999999999</v>
      </c>
      <c r="E17" s="56">
        <v>226.40159</v>
      </c>
      <c r="F17" s="56">
        <v>21.914999999999999</v>
      </c>
      <c r="G17" s="55">
        <v>527.95203000000004</v>
      </c>
      <c r="H17" s="54">
        <v>34.940649999999998</v>
      </c>
      <c r="I17" s="54">
        <f>B17+D17+F17-G17</f>
        <v>-572.91925000000003</v>
      </c>
    </row>
    <row r="19" spans="1:9" x14ac:dyDescent="0.25">
      <c r="A19" s="50" t="s">
        <v>49</v>
      </c>
    </row>
    <row r="20" spans="1:9" x14ac:dyDescent="0.25">
      <c r="A20" s="52" t="s">
        <v>48</v>
      </c>
      <c r="B20" s="52"/>
      <c r="C20" s="51"/>
      <c r="D20" s="51"/>
      <c r="E20" s="51"/>
      <c r="F20" s="51"/>
      <c r="G20" s="51"/>
    </row>
    <row r="21" spans="1:9" x14ac:dyDescent="0.25">
      <c r="A21" s="53" t="s">
        <v>47</v>
      </c>
      <c r="B21" s="52"/>
      <c r="C21" s="51"/>
      <c r="D21" s="51"/>
      <c r="E21" s="51"/>
      <c r="F21" s="51"/>
      <c r="G21" s="51"/>
    </row>
    <row r="22" spans="1:9" x14ac:dyDescent="0.25">
      <c r="A22" s="52" t="s">
        <v>46</v>
      </c>
      <c r="B22" s="52"/>
      <c r="C22" s="51"/>
      <c r="D22" s="51"/>
      <c r="E22" s="51"/>
      <c r="F22" s="51"/>
      <c r="G22" s="51"/>
    </row>
    <row r="23" spans="1:9" x14ac:dyDescent="0.25">
      <c r="A23" s="53" t="s">
        <v>45</v>
      </c>
      <c r="B23" s="52"/>
      <c r="C23" s="51"/>
      <c r="D23" s="51"/>
      <c r="E23" s="51"/>
      <c r="F23" s="51"/>
      <c r="G23" s="51"/>
    </row>
    <row r="24" spans="1:9" x14ac:dyDescent="0.25">
      <c r="A24" s="53" t="s">
        <v>44</v>
      </c>
      <c r="B24" s="52"/>
      <c r="C24" s="51"/>
      <c r="D24" s="51"/>
      <c r="E24" s="51"/>
      <c r="F24" s="51"/>
      <c r="G24" s="51"/>
    </row>
    <row r="25" spans="1:9" x14ac:dyDescent="0.25">
      <c r="A25" s="53"/>
      <c r="B25" s="52"/>
      <c r="C25" s="51"/>
      <c r="D25" s="51"/>
      <c r="E25" s="51"/>
      <c r="F25" s="51"/>
      <c r="G25" s="51"/>
    </row>
    <row r="26" spans="1:9" x14ac:dyDescent="0.25">
      <c r="A26" s="52"/>
      <c r="B26" s="52"/>
      <c r="C26" s="51"/>
      <c r="D26" s="51"/>
      <c r="E26" s="51"/>
      <c r="F26" s="51"/>
      <c r="G26" s="51"/>
    </row>
    <row r="27" spans="1:9" x14ac:dyDescent="0.25">
      <c r="A27" s="52"/>
      <c r="B27" s="52"/>
      <c r="C27" s="51"/>
      <c r="D27" s="51"/>
      <c r="E27" s="51"/>
      <c r="F27" s="51"/>
      <c r="G27" s="51"/>
    </row>
    <row r="28" spans="1:9" x14ac:dyDescent="0.25">
      <c r="A28" s="52"/>
      <c r="B28" s="52"/>
      <c r="C28" s="51"/>
      <c r="D28" s="51"/>
      <c r="E28" s="51"/>
      <c r="F28" s="51"/>
      <c r="G28" s="51"/>
    </row>
    <row r="29" spans="1:9" x14ac:dyDescent="0.25">
      <c r="A29" s="52"/>
      <c r="B29" s="52"/>
      <c r="C29" s="51"/>
      <c r="D29" s="51"/>
      <c r="E29" s="51"/>
      <c r="F29" s="51"/>
      <c r="G29" s="51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Заречная12</vt:lpstr>
      <vt:lpstr>Заречная 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2021-03-24T07:10:30Z</dcterms:created>
  <dcterms:modified xsi:type="dcterms:W3CDTF">2021-03-24T08:43:06Z</dcterms:modified>
</cp:coreProperties>
</file>