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Заречная7" sheetId="1" r:id="rId1"/>
    <sheet name="Заречная 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4" i="1" l="1"/>
  <c r="H24" i="1"/>
  <c r="K24" i="1"/>
  <c r="F25" i="1"/>
  <c r="H25" i="1" s="1"/>
  <c r="H29" i="1" s="1"/>
  <c r="K25" i="1"/>
  <c r="F26" i="1"/>
  <c r="H26" i="1"/>
  <c r="K26" i="1"/>
  <c r="F27" i="1"/>
  <c r="H27" i="1" s="1"/>
  <c r="K27" i="1"/>
  <c r="E28" i="1"/>
  <c r="F28" i="1"/>
  <c r="G28" i="1"/>
  <c r="H28" i="1"/>
  <c r="K28" i="1"/>
  <c r="D29" i="1"/>
  <c r="E29" i="1"/>
  <c r="F29" i="1"/>
  <c r="G29" i="1"/>
  <c r="F32" i="1"/>
  <c r="G32" i="1"/>
  <c r="H32" i="1"/>
  <c r="J32" i="1"/>
  <c r="K32" i="1"/>
  <c r="F33" i="1"/>
  <c r="H33" i="1" s="1"/>
  <c r="J33" i="1"/>
  <c r="F34" i="1"/>
  <c r="H34" i="1"/>
  <c r="H35" i="1"/>
  <c r="F36" i="1"/>
  <c r="H36" i="1" s="1"/>
  <c r="J36" i="1"/>
  <c r="K36" i="1"/>
  <c r="F37" i="1"/>
  <c r="H37" i="1" s="1"/>
  <c r="J37" i="1"/>
  <c r="F38" i="1"/>
  <c r="G38" i="1"/>
  <c r="H38" i="1"/>
  <c r="J38" i="1"/>
  <c r="F39" i="1"/>
  <c r="G39" i="1"/>
  <c r="H39" i="1"/>
  <c r="J39" i="1"/>
  <c r="K39" i="1"/>
  <c r="E40" i="1"/>
  <c r="H40" i="1" s="1"/>
  <c r="F40" i="1"/>
  <c r="G40" i="1"/>
  <c r="F41" i="1"/>
  <c r="H41" i="1" s="1"/>
  <c r="J41" i="1"/>
  <c r="D42" i="1"/>
  <c r="E42" i="1"/>
  <c r="G42" i="1"/>
  <c r="G50" i="1" s="1"/>
  <c r="H49" i="1"/>
  <c r="E50" i="1"/>
  <c r="H42" i="1" l="1"/>
  <c r="H45" i="1" s="1"/>
  <c r="F42" i="1"/>
</calcChain>
</file>

<file path=xl/sharedStrings.xml><?xml version="1.0" encoding="utf-8"?>
<sst xmlns="http://schemas.openxmlformats.org/spreadsheetml/2006/main" count="73" uniqueCount="66">
  <si>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</si>
  <si>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</si>
  <si>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</si>
  <si>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</si>
  <si>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</si>
  <si>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</si>
  <si>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</si>
  <si>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</si>
  <si>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</si>
  <si>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</si>
  <si>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</si>
  <si>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</si>
  <si>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</si>
  <si>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</si>
  <si>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</si>
  <si>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</si>
  <si>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</si>
  <si>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</si>
  <si>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</si>
  <si>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</si>
  <si>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</si>
  <si>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</si>
  <si>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Н/2008-9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</si>
  <si>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</si>
  <si>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</si>
  <si>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</si>
  <si>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</si>
  <si>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</si>
  <si>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</si>
  <si>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</si>
  <si>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</si>
  <si>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</si>
  <si>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</si>
  <si>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</si>
  <si>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</si>
  <si>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</si>
  <si>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ООО"СТЭК",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</si>
  <si>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</si>
  <si>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</si>
  <si>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</si>
  <si>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7 по ул. Заречная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</si>
  <si>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</si>
  <si>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</si>
  <si>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</si>
  <si>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помещений ИТП в подвале -335.53 т.р</t>
  </si>
  <si>
    <t>Расходный материал - 0.75 т.р.</t>
  </si>
  <si>
    <t>Аварийное обслуживание - 2.13 т.р.</t>
  </si>
  <si>
    <t>Производство работ по неисправности в системе освещения общедомовых помещений - 5.33 т.р.</t>
  </si>
  <si>
    <t>замена замков в помещениях общего пользования - 1.80 т.р.</t>
  </si>
  <si>
    <t>Замена разбитых стекол окон, дверей, ремонт поручней, стен в подъезде,</t>
  </si>
  <si>
    <t>Ремонт тепловых пунктов и систем теплопотребления. Установка иммитаторов в ИТП - 2.45т.р.</t>
  </si>
  <si>
    <t>Восстановление водоотводящих устройств (работы на чердаке, в подвале) - 0.49т.р.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</si>
  <si>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348</t>
    </r>
    <r>
      <rPr>
        <b/>
        <sz val="11"/>
        <color indexed="8"/>
        <rFont val="Calibri"/>
        <family val="2"/>
        <charset val="204"/>
      </rPr>
      <t>,48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</si>
  <si>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</si>
  <si>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</si>
  <si>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</si>
  <si>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</si>
  <si>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</si>
  <si>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</si>
  <si>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</si>
  <si>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</si>
  <si>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</si>
  <si>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</si>
  <si>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7 по ул. Заречная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</si>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</sst>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6" fillId="0" borderId="0" xfId="0" applyFont="1" applyFill="1" applyBorder="1"/>
    <xf numFmtId="0" fontId="7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6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/>
    </xf>
    <xf numFmtId="0" fontId="1" fillId="0" borderId="0" xfId="1"/>
    <xf numFmtId="0" fontId="18" fillId="0" borderId="0" xfId="1" applyFont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2" fontId="17" fillId="3" borderId="1" xfId="1" applyNumberFormat="1" applyFont="1" applyFill="1" applyBorder="1" applyAlignment="1">
      <alignment horizontal="center" vertical="center"/>
    </xf>
    <xf numFmtId="2" fontId="17" fillId="4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topLeftCell="C24" zoomScaleNormal="100" workbookViewId="0">
      <selection activeCell="G38" sqref="G38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4.42578125" style="2" customWidth="1"/>
    <col min="9" max="9" width="2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43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4" ht="12.75" customHeight="1" x14ac:dyDescent="0.2">
      <c r="C17" s="31"/>
      <c r="D17" s="31"/>
      <c r="E17" s="30"/>
      <c r="F17" s="30"/>
      <c r="G17" s="30"/>
      <c r="H17" s="30"/>
      <c r="I17" s="30"/>
    </row>
    <row r="18" spans="3:14" ht="14.25" x14ac:dyDescent="0.2">
      <c r="C18" s="44" t="s">
        <v>42</v>
      </c>
      <c r="D18" s="44"/>
      <c r="E18" s="44"/>
      <c r="F18" s="44"/>
      <c r="G18" s="44"/>
      <c r="H18" s="44"/>
      <c r="I18" s="44"/>
    </row>
    <row r="19" spans="3:14" x14ac:dyDescent="0.2">
      <c r="C19" s="45" t="s">
        <v>41</v>
      </c>
      <c r="D19" s="45"/>
      <c r="E19" s="45"/>
      <c r="F19" s="45"/>
      <c r="G19" s="45"/>
      <c r="H19" s="45"/>
      <c r="I19" s="45"/>
    </row>
    <row r="20" spans="3:14" x14ac:dyDescent="0.2">
      <c r="C20" s="45" t="s">
        <v>40</v>
      </c>
      <c r="D20" s="45"/>
      <c r="E20" s="45"/>
      <c r="F20" s="45"/>
      <c r="G20" s="45"/>
      <c r="H20" s="45"/>
      <c r="I20" s="45"/>
    </row>
    <row r="21" spans="3:14" ht="6" customHeight="1" thickBot="1" x14ac:dyDescent="0.25">
      <c r="C21" s="50"/>
      <c r="D21" s="50"/>
      <c r="E21" s="50"/>
      <c r="F21" s="50"/>
      <c r="G21" s="50"/>
      <c r="H21" s="50"/>
      <c r="I21" s="50"/>
    </row>
    <row r="22" spans="3:14" ht="50.25" customHeight="1" thickBot="1" x14ac:dyDescent="0.25">
      <c r="C22" s="24" t="s">
        <v>30</v>
      </c>
      <c r="D22" s="27" t="s">
        <v>29</v>
      </c>
      <c r="E22" s="26" t="s">
        <v>28</v>
      </c>
      <c r="F22" s="26" t="s">
        <v>27</v>
      </c>
      <c r="G22" s="26" t="s">
        <v>26</v>
      </c>
      <c r="H22" s="26" t="s">
        <v>25</v>
      </c>
      <c r="I22" s="27" t="s">
        <v>39</v>
      </c>
    </row>
    <row r="23" spans="3:14" ht="13.5" customHeight="1" thickBot="1" x14ac:dyDescent="0.25">
      <c r="C23" s="47" t="s">
        <v>38</v>
      </c>
      <c r="D23" s="48"/>
      <c r="E23" s="48"/>
      <c r="F23" s="48"/>
      <c r="G23" s="48"/>
      <c r="H23" s="48"/>
      <c r="I23" s="49"/>
    </row>
    <row r="24" spans="3:14" ht="13.5" customHeight="1" thickBot="1" x14ac:dyDescent="0.25">
      <c r="C24" s="13" t="s">
        <v>37</v>
      </c>
      <c r="D24" s="17">
        <v>182495.66000000056</v>
      </c>
      <c r="E24" s="20"/>
      <c r="F24" s="20">
        <f>19952.66+2182.16</f>
        <v>22134.82</v>
      </c>
      <c r="G24" s="20"/>
      <c r="H24" s="20">
        <f>+D24+E24-F24</f>
        <v>160360.84000000055</v>
      </c>
      <c r="I24" s="38" t="s">
        <v>36</v>
      </c>
      <c r="K24" s="29">
        <f>227016.43-18866.46+110893.18</f>
        <v>319043.15000000002</v>
      </c>
    </row>
    <row r="25" spans="3:14" ht="13.5" customHeight="1" thickBot="1" x14ac:dyDescent="0.25">
      <c r="C25" s="13" t="s">
        <v>35</v>
      </c>
      <c r="D25" s="17">
        <v>152914.04999999999</v>
      </c>
      <c r="E25" s="16"/>
      <c r="F25" s="16">
        <f>21915.24+2164.57+902.56+1337.31</f>
        <v>26319.680000000004</v>
      </c>
      <c r="G25" s="20"/>
      <c r="H25" s="20">
        <f>+D25+E25-F25</f>
        <v>126594.36999999998</v>
      </c>
      <c r="I25" s="39"/>
      <c r="K25" s="29">
        <f>70310.95+117751.96-25438.87</f>
        <v>162624.04</v>
      </c>
    </row>
    <row r="26" spans="3:14" ht="13.5" customHeight="1" thickBot="1" x14ac:dyDescent="0.25">
      <c r="C26" s="13" t="s">
        <v>34</v>
      </c>
      <c r="D26" s="17">
        <v>91039.240000000093</v>
      </c>
      <c r="E26" s="16">
        <v>-12.22</v>
      </c>
      <c r="F26" s="16">
        <f>11320.14+992.32</f>
        <v>12312.46</v>
      </c>
      <c r="G26" s="20"/>
      <c r="H26" s="20">
        <f>+D26+E26-F26</f>
        <v>78714.560000000085</v>
      </c>
      <c r="I26" s="39"/>
      <c r="K26" s="29">
        <f>3006.89+30152.8+76540.96-3201.83</f>
        <v>106498.82</v>
      </c>
    </row>
    <row r="27" spans="3:14" ht="13.5" customHeight="1" thickBot="1" x14ac:dyDescent="0.25">
      <c r="C27" s="13" t="s">
        <v>33</v>
      </c>
      <c r="D27" s="17">
        <v>55951.179999999935</v>
      </c>
      <c r="E27" s="16">
        <v>-4622.42</v>
      </c>
      <c r="F27" s="16">
        <f>500.71+8486.45+552.95</f>
        <v>9540.11</v>
      </c>
      <c r="G27" s="20"/>
      <c r="H27" s="20">
        <f>+D27+E27-F27</f>
        <v>41788.649999999936</v>
      </c>
      <c r="I27" s="39"/>
      <c r="K27" s="1">
        <f>16638.06-2958.81+7527.98+28322.28-1486.84+10500.29</f>
        <v>58542.960000000006</v>
      </c>
    </row>
    <row r="28" spans="3:14" ht="13.5" customHeight="1" thickBot="1" x14ac:dyDescent="0.25">
      <c r="C28" s="13" t="s">
        <v>32</v>
      </c>
      <c r="D28" s="17">
        <v>698.36000000000422</v>
      </c>
      <c r="E28" s="16">
        <f>9482.02-203.6</f>
        <v>9278.42</v>
      </c>
      <c r="F28" s="16">
        <f>288.98+303.45+29.25+8761.81+68.58</f>
        <v>9452.07</v>
      </c>
      <c r="G28" s="20">
        <f>+E28</f>
        <v>9278.42</v>
      </c>
      <c r="H28" s="20">
        <f>+D28+E28-F28</f>
        <v>524.71000000000458</v>
      </c>
      <c r="I28" s="40"/>
      <c r="K28" s="1">
        <f>583.17+1.59+198.05+1977.71-189.96+1011.74-181.75</f>
        <v>3400.55</v>
      </c>
      <c r="N28" s="22"/>
    </row>
    <row r="29" spans="3:14" ht="13.5" customHeight="1" thickBot="1" x14ac:dyDescent="0.25">
      <c r="C29" s="13" t="s">
        <v>7</v>
      </c>
      <c r="D29" s="12">
        <f>SUM(D24:D28)</f>
        <v>483098.49000000057</v>
      </c>
      <c r="E29" s="12">
        <f>SUM(E24:E28)</f>
        <v>4643.78</v>
      </c>
      <c r="F29" s="12">
        <f>SUM(F24:F28)</f>
        <v>79759.140000000014</v>
      </c>
      <c r="G29" s="12">
        <f>SUM(G24:G28)</f>
        <v>9278.42</v>
      </c>
      <c r="H29" s="12">
        <f>SUM(H24:H28)</f>
        <v>407983.13000000053</v>
      </c>
      <c r="I29" s="28"/>
    </row>
    <row r="30" spans="3:14" ht="13.5" customHeight="1" thickBot="1" x14ac:dyDescent="0.25">
      <c r="C30" s="46" t="s">
        <v>31</v>
      </c>
      <c r="D30" s="46"/>
      <c r="E30" s="46"/>
      <c r="F30" s="46"/>
      <c r="G30" s="46"/>
      <c r="H30" s="46"/>
      <c r="I30" s="46"/>
    </row>
    <row r="31" spans="3:14" ht="51" customHeight="1" thickBot="1" x14ac:dyDescent="0.25">
      <c r="C31" s="19" t="s">
        <v>30</v>
      </c>
      <c r="D31" s="27" t="s">
        <v>29</v>
      </c>
      <c r="E31" s="26" t="s">
        <v>28</v>
      </c>
      <c r="F31" s="26" t="s">
        <v>27</v>
      </c>
      <c r="G31" s="26" t="s">
        <v>26</v>
      </c>
      <c r="H31" s="26" t="s">
        <v>25</v>
      </c>
      <c r="I31" s="25" t="s">
        <v>24</v>
      </c>
    </row>
    <row r="32" spans="3:14" ht="20.25" customHeight="1" thickBot="1" x14ac:dyDescent="0.25">
      <c r="C32" s="24" t="s">
        <v>23</v>
      </c>
      <c r="D32" s="23">
        <v>218684.04999999981</v>
      </c>
      <c r="E32" s="15">
        <v>844946.25</v>
      </c>
      <c r="F32" s="15">
        <f>828445.47-1587.69</f>
        <v>826857.78</v>
      </c>
      <c r="G32" s="15">
        <f>+E32</f>
        <v>844946.25</v>
      </c>
      <c r="H32" s="15">
        <f t="shared" ref="H32:H41" si="0">+D32+E32-F32</f>
        <v>236772.51999999979</v>
      </c>
      <c r="I32" s="41" t="s">
        <v>22</v>
      </c>
      <c r="J32" s="22">
        <f>34.23-7.01+70.79-14.49+188874.59-20866.02-D32</f>
        <v>-50591.959999999817</v>
      </c>
      <c r="K32" s="22">
        <f>12.92-7.01+26.72-14.49+181325.57-6449.49-H32</f>
        <v>-61878.299999999756</v>
      </c>
    </row>
    <row r="33" spans="3:11" ht="21.75" customHeight="1" thickBot="1" x14ac:dyDescent="0.25">
      <c r="C33" s="13" t="s">
        <v>21</v>
      </c>
      <c r="D33" s="17">
        <v>49472.580000000016</v>
      </c>
      <c r="E33" s="20">
        <v>189231.99</v>
      </c>
      <c r="F33" s="20">
        <f>185929.4-471.55</f>
        <v>185457.85</v>
      </c>
      <c r="G33" s="15">
        <v>348481.44</v>
      </c>
      <c r="H33" s="15">
        <f t="shared" si="0"/>
        <v>53246.720000000001</v>
      </c>
      <c r="I33" s="42"/>
      <c r="J33" s="22">
        <f>40309.36-5375.57</f>
        <v>34933.79</v>
      </c>
    </row>
    <row r="34" spans="3:11" ht="13.5" customHeight="1" thickBot="1" x14ac:dyDescent="0.25">
      <c r="C34" s="19" t="s">
        <v>20</v>
      </c>
      <c r="D34" s="21">
        <v>8627.17</v>
      </c>
      <c r="E34" s="20"/>
      <c r="F34" s="20">
        <f>520.26+105.72</f>
        <v>625.98</v>
      </c>
      <c r="G34" s="15"/>
      <c r="H34" s="15">
        <f t="shared" si="0"/>
        <v>8001.1900000000005</v>
      </c>
      <c r="I34" s="11"/>
    </row>
    <row r="35" spans="3:11" ht="12.75" hidden="1" customHeight="1" thickBot="1" x14ac:dyDescent="0.25">
      <c r="C35" s="13" t="s">
        <v>19</v>
      </c>
      <c r="D35" s="17">
        <v>0</v>
      </c>
      <c r="E35" s="20"/>
      <c r="F35" s="20"/>
      <c r="G35" s="15"/>
      <c r="H35" s="15">
        <f t="shared" si="0"/>
        <v>0</v>
      </c>
      <c r="I35" s="18" t="s">
        <v>18</v>
      </c>
    </row>
    <row r="36" spans="3:11" ht="25.5" customHeight="1" thickBot="1" x14ac:dyDescent="0.25">
      <c r="C36" s="13" t="s">
        <v>17</v>
      </c>
      <c r="D36" s="17">
        <v>33681.469999999972</v>
      </c>
      <c r="E36" s="20"/>
      <c r="F36" s="20">
        <f>5813.45+756.92</f>
        <v>6570.37</v>
      </c>
      <c r="G36" s="15"/>
      <c r="H36" s="15">
        <f t="shared" si="0"/>
        <v>27111.099999999973</v>
      </c>
      <c r="I36" s="14" t="s">
        <v>16</v>
      </c>
      <c r="J36" s="1">
        <f>26322.86-5843.45+16910.84</f>
        <v>37390.25</v>
      </c>
      <c r="K36" s="1">
        <f>9339.5+10585.01+21424.81-4217.98</f>
        <v>37131.340000000011</v>
      </c>
    </row>
    <row r="37" spans="3:11" ht="25.5" customHeight="1" thickBot="1" x14ac:dyDescent="0.25">
      <c r="C37" s="13" t="s">
        <v>15</v>
      </c>
      <c r="D37" s="17">
        <v>8167.6099999999933</v>
      </c>
      <c r="E37" s="16">
        <v>33167.980000000003</v>
      </c>
      <c r="F37" s="16">
        <f>32422.88-53.93</f>
        <v>32368.95</v>
      </c>
      <c r="G37" s="15">
        <v>32799.94</v>
      </c>
      <c r="H37" s="15">
        <f t="shared" si="0"/>
        <v>8966.6399999999958</v>
      </c>
      <c r="I37" s="14" t="s">
        <v>14</v>
      </c>
      <c r="J37" s="1">
        <f>7259.04-517.82</f>
        <v>6741.22</v>
      </c>
    </row>
    <row r="38" spans="3:11" ht="13.5" customHeight="1" thickBot="1" x14ac:dyDescent="0.25">
      <c r="C38" s="19" t="s">
        <v>13</v>
      </c>
      <c r="D38" s="17">
        <v>22401.589999999986</v>
      </c>
      <c r="E38" s="16">
        <v>-16.61</v>
      </c>
      <c r="F38" s="16">
        <f>2533.43+236.07</f>
        <v>2769.5</v>
      </c>
      <c r="G38" s="15">
        <f>+E38</f>
        <v>-16.61</v>
      </c>
      <c r="H38" s="15">
        <f t="shared" si="0"/>
        <v>19615.479999999985</v>
      </c>
      <c r="I38" s="18"/>
      <c r="J38" s="1">
        <f>30502-1244.02</f>
        <v>29257.98</v>
      </c>
    </row>
    <row r="39" spans="3:11" ht="13.5" customHeight="1" thickBot="1" x14ac:dyDescent="0.25">
      <c r="C39" s="19" t="s">
        <v>12</v>
      </c>
      <c r="D39" s="17">
        <v>58577.979999999996</v>
      </c>
      <c r="E39" s="16">
        <v>-2043.6</v>
      </c>
      <c r="F39" s="16">
        <f>1692.1+911.76+368.7</f>
        <v>2972.5599999999995</v>
      </c>
      <c r="G39" s="15">
        <f>+E39</f>
        <v>-2043.6</v>
      </c>
      <c r="H39" s="15">
        <f t="shared" si="0"/>
        <v>53561.82</v>
      </c>
      <c r="I39" s="18"/>
      <c r="J39" s="1">
        <f>4654.67+2304.91</f>
        <v>6959.58</v>
      </c>
      <c r="K39" s="1">
        <f>13552.26-445.07+27321.67-896.72</f>
        <v>39532.14</v>
      </c>
    </row>
    <row r="40" spans="3:11" ht="13.5" customHeight="1" thickBot="1" x14ac:dyDescent="0.25">
      <c r="C40" s="19" t="s">
        <v>11</v>
      </c>
      <c r="D40" s="17">
        <v>1814.2699999999986</v>
      </c>
      <c r="E40" s="16">
        <f>2328.61+8817.03</f>
        <v>11145.640000000001</v>
      </c>
      <c r="F40" s="16">
        <f>2374.07+8759.71-9.54</f>
        <v>11124.239999999998</v>
      </c>
      <c r="G40" s="15">
        <f>+E40</f>
        <v>11145.640000000001</v>
      </c>
      <c r="H40" s="15">
        <f t="shared" si="0"/>
        <v>1835.6700000000019</v>
      </c>
      <c r="I40" s="18" t="s">
        <v>10</v>
      </c>
    </row>
    <row r="41" spans="3:11" ht="13.5" customHeight="1" thickBot="1" x14ac:dyDescent="0.25">
      <c r="C41" s="13" t="s">
        <v>9</v>
      </c>
      <c r="D41" s="17">
        <v>11147.170000000006</v>
      </c>
      <c r="E41" s="16">
        <v>44224.93</v>
      </c>
      <c r="F41" s="16">
        <f>43371.28-107.49</f>
        <v>43263.79</v>
      </c>
      <c r="G41" s="15">
        <v>40743.120000000003</v>
      </c>
      <c r="H41" s="15">
        <f t="shared" si="0"/>
        <v>12108.310000000005</v>
      </c>
      <c r="I41" s="14" t="s">
        <v>8</v>
      </c>
      <c r="J41" s="1">
        <f>9676.09-684.61</f>
        <v>8991.48</v>
      </c>
    </row>
    <row r="42" spans="3:11" s="10" customFormat="1" ht="13.5" customHeight="1" thickBot="1" x14ac:dyDescent="0.25">
      <c r="C42" s="13" t="s">
        <v>7</v>
      </c>
      <c r="D42" s="12">
        <f>SUM(D32:D41)</f>
        <v>412573.88999999972</v>
      </c>
      <c r="E42" s="12">
        <f>SUM(E32:E41)</f>
        <v>1120656.5799999996</v>
      </c>
      <c r="F42" s="12">
        <f>SUM(F32:F41)</f>
        <v>1112011.02</v>
      </c>
      <c r="G42" s="12">
        <f>SUM(G32:G41)</f>
        <v>1276056.1799999997</v>
      </c>
      <c r="H42" s="12">
        <f>SUM(H32:H41)</f>
        <v>421219.44999999972</v>
      </c>
      <c r="I42" s="11"/>
    </row>
    <row r="43" spans="3:11" ht="13.5" customHeight="1" thickBot="1" x14ac:dyDescent="0.25">
      <c r="C43" s="43" t="s">
        <v>6</v>
      </c>
      <c r="D43" s="43"/>
      <c r="E43" s="43"/>
      <c r="F43" s="43"/>
      <c r="G43" s="43"/>
      <c r="H43" s="43"/>
      <c r="I43" s="43"/>
    </row>
    <row r="44" spans="3:11" ht="40.5" customHeight="1" thickBot="1" x14ac:dyDescent="0.25">
      <c r="C44" s="9" t="s">
        <v>5</v>
      </c>
      <c r="D44" s="37" t="s">
        <v>4</v>
      </c>
      <c r="E44" s="37"/>
      <c r="F44" s="37"/>
      <c r="G44" s="37"/>
      <c r="H44" s="37"/>
      <c r="I44" s="8" t="s">
        <v>3</v>
      </c>
    </row>
    <row r="45" spans="3:11" ht="21" customHeight="1" x14ac:dyDescent="0.3">
      <c r="C45" s="7" t="s">
        <v>2</v>
      </c>
      <c r="D45" s="7"/>
      <c r="E45" s="7"/>
      <c r="F45" s="7"/>
      <c r="G45" s="7"/>
      <c r="H45" s="6">
        <f>+H29+H42</f>
        <v>829202.58000000031</v>
      </c>
    </row>
    <row r="46" spans="3:11" ht="15" hidden="1" x14ac:dyDescent="0.25">
      <c r="C46" s="5" t="s">
        <v>1</v>
      </c>
      <c r="D46" s="5"/>
    </row>
    <row r="47" spans="3:11" x14ac:dyDescent="0.2">
      <c r="C47" s="1"/>
      <c r="D47" s="1"/>
      <c r="E47" s="1"/>
      <c r="F47" s="1"/>
      <c r="G47" s="1"/>
      <c r="H47" s="1"/>
    </row>
    <row r="48" spans="3:11" ht="15" customHeight="1" x14ac:dyDescent="0.25">
      <c r="C48" s="5"/>
      <c r="D48" s="4"/>
      <c r="E48" s="4"/>
      <c r="F48" s="4"/>
    </row>
    <row r="49" spans="3:8" hidden="1" x14ac:dyDescent="0.2">
      <c r="D49" s="3"/>
      <c r="H49" s="2">
        <f>57599.76+13345.94+9958.65+41618.2+20955.02+54877.01+9219.54+250194.28+39149.19+2041.39+613.15</f>
        <v>499572.13000000006</v>
      </c>
    </row>
    <row r="50" spans="3:8" x14ac:dyDescent="0.2">
      <c r="C50" s="2" t="s">
        <v>0</v>
      </c>
      <c r="D50" s="3"/>
      <c r="E50" s="3">
        <f>+E29+E42+21915</f>
        <v>1147215.3599999996</v>
      </c>
      <c r="F50" s="3"/>
      <c r="G50" s="3">
        <f>+G29+G42</f>
        <v>1285334.5999999996</v>
      </c>
      <c r="H50" s="3"/>
    </row>
  </sheetData>
  <mergeCells count="10">
    <mergeCell ref="D44:H44"/>
    <mergeCell ref="I24:I28"/>
    <mergeCell ref="I32:I33"/>
    <mergeCell ref="C43:I43"/>
    <mergeCell ref="C18:I18"/>
    <mergeCell ref="C19:I19"/>
    <mergeCell ref="C30:I30"/>
    <mergeCell ref="C23:I23"/>
    <mergeCell ref="C21:I21"/>
    <mergeCell ref="C20:I2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5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1" customWidth="1"/>
    <col min="2" max="2" width="12.42578125" style="51" customWidth="1"/>
    <col min="3" max="3" width="13.28515625" style="51" hidden="1" customWidth="1"/>
    <col min="4" max="4" width="12.140625" style="51" customWidth="1"/>
    <col min="5" max="5" width="13.5703125" style="51" customWidth="1"/>
    <col min="6" max="6" width="13.28515625" style="51" customWidth="1"/>
    <col min="7" max="7" width="14.28515625" style="51" customWidth="1"/>
    <col min="8" max="8" width="15.140625" style="51" customWidth="1"/>
    <col min="9" max="9" width="14.28515625" style="51" customWidth="1"/>
    <col min="10" max="16384" width="9.140625" style="51"/>
  </cols>
  <sheetData>
    <row r="13" spans="1:9" x14ac:dyDescent="0.25">
      <c r="A13" s="60" t="s">
        <v>65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64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63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62</v>
      </c>
      <c r="B16" s="58" t="s">
        <v>61</v>
      </c>
      <c r="C16" s="58" t="s">
        <v>60</v>
      </c>
      <c r="D16" s="58" t="s">
        <v>59</v>
      </c>
      <c r="E16" s="58" t="s">
        <v>58</v>
      </c>
      <c r="F16" s="59" t="s">
        <v>57</v>
      </c>
      <c r="G16" s="59" t="s">
        <v>56</v>
      </c>
      <c r="H16" s="58" t="s">
        <v>55</v>
      </c>
      <c r="I16" s="58" t="s">
        <v>54</v>
      </c>
    </row>
    <row r="17" spans="1:9" x14ac:dyDescent="0.25">
      <c r="A17" s="57" t="s">
        <v>53</v>
      </c>
      <c r="B17" s="55">
        <v>371.65341000000001</v>
      </c>
      <c r="C17" s="56"/>
      <c r="D17" s="56">
        <v>189.23199</v>
      </c>
      <c r="E17" s="55">
        <v>185.45785000000001</v>
      </c>
      <c r="F17" s="55">
        <v>21.914999999999999</v>
      </c>
      <c r="G17" s="54">
        <v>348.48144000000002</v>
      </c>
      <c r="H17" s="53">
        <v>53.246723000000003</v>
      </c>
      <c r="I17" s="53">
        <f>B17+D17+F17-G17</f>
        <v>234.31895999999995</v>
      </c>
    </row>
    <row r="19" spans="1:9" x14ac:dyDescent="0.25">
      <c r="A19" s="51" t="s">
        <v>52</v>
      </c>
    </row>
    <row r="20" spans="1:9" x14ac:dyDescent="0.25">
      <c r="A20" s="52" t="s">
        <v>51</v>
      </c>
      <c r="B20" s="52"/>
      <c r="C20" s="52"/>
      <c r="D20" s="52"/>
      <c r="E20" s="52"/>
      <c r="F20" s="52"/>
      <c r="G20" s="52"/>
    </row>
    <row r="21" spans="1:9" x14ac:dyDescent="0.25">
      <c r="A21" s="52" t="s">
        <v>50</v>
      </c>
      <c r="B21" s="52"/>
      <c r="C21" s="52"/>
      <c r="D21" s="52"/>
      <c r="E21" s="52"/>
      <c r="F21" s="52"/>
      <c r="G21" s="52"/>
    </row>
    <row r="22" spans="1:9" x14ac:dyDescent="0.25">
      <c r="A22" s="52" t="s">
        <v>49</v>
      </c>
      <c r="B22" s="52"/>
      <c r="C22" s="52"/>
      <c r="D22" s="52"/>
      <c r="E22" s="52"/>
      <c r="F22" s="52"/>
      <c r="G22" s="52"/>
    </row>
    <row r="23" spans="1:9" x14ac:dyDescent="0.25">
      <c r="A23" s="52" t="s">
        <v>48</v>
      </c>
      <c r="B23" s="52"/>
      <c r="C23" s="52"/>
      <c r="D23" s="52"/>
      <c r="E23" s="52"/>
      <c r="F23" s="52"/>
      <c r="G23" s="52"/>
    </row>
    <row r="24" spans="1:9" x14ac:dyDescent="0.25">
      <c r="A24" s="52" t="s">
        <v>47</v>
      </c>
      <c r="B24" s="52"/>
      <c r="C24" s="52"/>
      <c r="D24" s="52"/>
      <c r="E24" s="52"/>
      <c r="F24" s="52"/>
      <c r="G24" s="52"/>
    </row>
    <row r="25" spans="1:9" x14ac:dyDescent="0.25">
      <c r="A25" s="52" t="s">
        <v>46</v>
      </c>
      <c r="B25" s="52"/>
      <c r="C25" s="52"/>
      <c r="D25" s="52"/>
      <c r="E25" s="52"/>
      <c r="F25" s="52"/>
      <c r="G25" s="52"/>
    </row>
    <row r="26" spans="1:9" x14ac:dyDescent="0.25">
      <c r="A26" s="51" t="s">
        <v>45</v>
      </c>
    </row>
    <row r="27" spans="1:9" x14ac:dyDescent="0.25">
      <c r="A27" s="52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Заречная7</vt:lpstr>
      <vt:lpstr>Заречная 7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2021-03-24T07:09:20Z</dcterms:created>
  <dcterms:modified xsi:type="dcterms:W3CDTF">2021-03-24T08:42:36Z</dcterms:modified>
</cp:coreProperties>
</file>