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Катино\УЮТ\данные 2020\отчеты на сайты\"/>
    </mc:Choice>
  </mc:AlternateContent>
  <xr:revisionPtr revIDLastSave="0" documentId="8_{ACFC88AB-519C-4B77-A67B-DF31DA70B7E7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Парковый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K58" i="1"/>
  <c r="F50" i="1"/>
  <c r="E50" i="1"/>
  <c r="D31" i="1"/>
  <c r="H30" i="1"/>
  <c r="K29" i="1"/>
  <c r="J29" i="1"/>
  <c r="H29" i="1"/>
  <c r="F28" i="1"/>
  <c r="H28" i="1" s="1"/>
  <c r="E28" i="1"/>
  <c r="G28" i="1" s="1"/>
  <c r="J27" i="1"/>
  <c r="F27" i="1"/>
  <c r="H27" i="1" s="1"/>
  <c r="J26" i="1"/>
  <c r="G26" i="1"/>
  <c r="F26" i="1"/>
  <c r="H26" i="1" s="1"/>
  <c r="J25" i="1"/>
  <c r="F25" i="1"/>
  <c r="H25" i="1" s="1"/>
  <c r="K24" i="1"/>
  <c r="J24" i="1"/>
  <c r="F24" i="1"/>
  <c r="H24" i="1" s="1"/>
  <c r="J23" i="1"/>
  <c r="F23" i="1"/>
  <c r="H23" i="1" s="1"/>
  <c r="G22" i="1"/>
  <c r="F22" i="1"/>
  <c r="H22" i="1" s="1"/>
  <c r="J21" i="1"/>
  <c r="F21" i="1"/>
  <c r="H21" i="1" s="1"/>
  <c r="J20" i="1"/>
  <c r="F20" i="1"/>
  <c r="H20" i="1" s="1"/>
  <c r="J19" i="1"/>
  <c r="F19" i="1"/>
  <c r="E19" i="1"/>
  <c r="D16" i="1"/>
  <c r="K15" i="1"/>
  <c r="F15" i="1"/>
  <c r="E15" i="1"/>
  <c r="K14" i="1"/>
  <c r="F14" i="1"/>
  <c r="H14" i="1" s="1"/>
  <c r="K13" i="1"/>
  <c r="F13" i="1"/>
  <c r="H13" i="1" s="1"/>
  <c r="K12" i="1"/>
  <c r="F12" i="1"/>
  <c r="E12" i="1"/>
  <c r="K11" i="1"/>
  <c r="F11" i="1"/>
  <c r="H12" i="1" l="1"/>
  <c r="H15" i="1"/>
  <c r="H19" i="1"/>
  <c r="K19" i="1" s="1"/>
  <c r="F16" i="1"/>
  <c r="F31" i="1"/>
  <c r="E31" i="1"/>
  <c r="H11" i="1"/>
  <c r="G19" i="1"/>
  <c r="G31" i="1" s="1"/>
  <c r="E16" i="1"/>
  <c r="E49" i="1" s="1"/>
  <c r="E51" i="1" s="1"/>
  <c r="G15" i="1"/>
  <c r="G16" i="1" s="1"/>
  <c r="H31" i="1"/>
  <c r="F49" i="1" l="1"/>
  <c r="F51" i="1" s="1"/>
  <c r="H16" i="1"/>
  <c r="H45" i="1"/>
</calcChain>
</file>

<file path=xl/sharedStrings.xml><?xml version="1.0" encoding="utf-8"?>
<sst xmlns="http://schemas.openxmlformats.org/spreadsheetml/2006/main" count="114" uniqueCount="93">
  <si>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</si>
  <si>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</si>
  <si>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</si>
  <si>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Парковому проезду с 01.01.2020г. по 31.12.2020г.</t>
  </si>
  <si>
    <t>наименование</t>
  </si>
  <si>
    <t>Задолженность населения на 01.01.2020г. (руб.)</t>
  </si>
  <si>
    <t>Начислено населению за 2020г. (руб.)</t>
  </si>
  <si>
    <t>Поступило в счет оплаты в 2020г. (руб.)</t>
  </si>
  <si>
    <t>Перечислено поставщику услуг в 2020г. (руб.)</t>
  </si>
  <si>
    <t>Задолженность населения на 01.01.2021г.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</si>
  <si>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</si>
  <si>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</si>
  <si>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</si>
  <si>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</si>
  <si>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</si>
  <si>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</si>
  <si>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</si>
  <si>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</si>
  <si>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</si>
  <si>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</si>
  <si>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</si>
  <si>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</si>
  <si>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</si>
  <si>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Домофон</t>
  </si>
  <si>
    <t>Электр квартирное</t>
  </si>
  <si>
    <t>ООО "ПСК"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</si>
  <si>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</si>
  <si>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</si>
  <si>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</si>
  <si>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</si>
  <si>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антенна</t>
  </si>
  <si>
    <t>содержание и ремонт АППЗ</t>
  </si>
  <si>
    <t>т/о узлов учета теп/энергии</t>
  </si>
  <si>
    <t xml:space="preserve"> ООО"Энерго-Сервис"</t>
  </si>
  <si>
    <t>электр под и лифт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</si>
  <si>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</si>
  <si>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</si>
  <si>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</si>
  <si>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</si>
  <si>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20615,00 руб. </t>
  </si>
  <si>
    <t>ООО "ГМК", АО "Эр-телеком холдинг", ООО "СкайНэт", ООО "Прометей"</t>
  </si>
  <si>
    <t>ИП Молькова М.С.</t>
  </si>
  <si>
    <t xml:space="preserve">Поступило от ИП Молькова М.С. за управление и содержание общедомового имущества  52990,08 руб. </t>
  </si>
  <si>
    <t>ИП Романов М.В.</t>
  </si>
  <si>
    <t xml:space="preserve">Поступило от ИП Романов М.В. за управление и содержание общедомового имущества  38786,76 руб. </t>
  </si>
  <si>
    <t>Гоголь Т.П.</t>
  </si>
  <si>
    <t xml:space="preserve">Поступило от Гоголь Т.П. за управление и содержание общедомового имущества  24393,71 руб. </t>
  </si>
  <si>
    <t>Семенова Н.А.</t>
  </si>
  <si>
    <t xml:space="preserve">Поступило от Семеновой Н.А. за управление и содержание общедомового имущества  26327,89 руб. </t>
  </si>
  <si>
    <t>Коваленко В.В.</t>
  </si>
  <si>
    <t xml:space="preserve">Поступило от Коваленко В.В. за управление и содержание общедомового имущества  16035,69 руб. </t>
  </si>
  <si>
    <t>ООО "Паркон"</t>
  </si>
  <si>
    <t xml:space="preserve">Поступило от ООО "Паркон" за управление и содержание общедомового имущества  33171,85 руб. </t>
  </si>
  <si>
    <t>Шеховцева В.А.</t>
  </si>
  <si>
    <t xml:space="preserve">Поступило от  Шеховцевой В.А. за управление и содержание общедомового имущества  40564,40 руб. </t>
  </si>
  <si>
    <t>Джагорян К.А.</t>
  </si>
  <si>
    <t xml:space="preserve">Поступило от  Джагорян К.А. за управление и содержание общедомового имущества  21582,79 руб. </t>
  </si>
  <si>
    <t>Бруяко С.Ф.</t>
  </si>
  <si>
    <t xml:space="preserve">Поступило от Бруяко С.Ф. за управление и содержание общедомового имущества 28838,92 руб. </t>
  </si>
  <si>
    <t>ООО "Соларн"</t>
  </si>
  <si>
    <t xml:space="preserve">Поступило от ООО "Соларн" за управление и содержание общедомового имущества  16750,17 руб. </t>
  </si>
  <si>
    <t>Алтухова И.А.</t>
  </si>
  <si>
    <t xml:space="preserve">Поступило от  Алтуховой И.А. за управление и содержание общедомового имущества  35167,44 руб. </t>
  </si>
  <si>
    <t>Общая задолженность по дому  на 01.01.2021г.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</si>
  <si>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</si>
  <si>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</si>
  <si>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</si>
  <si>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</si>
  <si>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</si>
  <si>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</si>
  <si>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</si>
  <si>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01.01.2021г.,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</si>
  <si>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</si>
  <si>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</si>
  <si>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921.63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</si>
  <si>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</t>
  </si>
  <si>
    <t>элементов многоквартирного дома(отмостки, кровли, продухи, вентиляция) - 4.40 т.р.</t>
  </si>
  <si>
    <t>Восстановление водоотводящих устройств (работы на чердаке, в подвале) - 0.56т.р.</t>
  </si>
  <si>
    <t>Ремонт систем ГВС, ХВС, ЦО - 0.27 т.р.</t>
  </si>
  <si>
    <t>Ремонт тепловых пунктов и систем теплопотребления. Установка иммитаторов в ИТП - 15.13т.р.</t>
  </si>
  <si>
    <t>Замена разбитых стекол окон, дверей, ремонт поручней, стен в подъезде,</t>
  </si>
  <si>
    <t>замена замков в помещениях общего пользования - 29.97 т.р.</t>
  </si>
  <si>
    <t>Производство работ по неисправности в системе освещения общедомовых помещений - 69.17 т.р.</t>
  </si>
  <si>
    <t>Аварийное обслуживание - 0.62 т.р.</t>
  </si>
  <si>
    <t>Расходный материал - 7.44 т.р.</t>
  </si>
  <si>
    <t>Косметический ремонт входных групп - 143.75 т.р.</t>
  </si>
  <si>
    <t>Замена канализационного выпуска - 181.40 т.р.</t>
  </si>
  <si>
    <t>Работы по промывке оборудования ИТП и теплообменников - 440.61 т.р.</t>
  </si>
  <si>
    <t>Материалы для ремонта лифтового оборудования - 28.31 т.р.</t>
  </si>
  <si>
    <t>ООО "Уют-Сервис", договор управления</t>
  </si>
  <si>
    <t>№ п/п</t>
  </si>
  <si>
    <t>№ 5 по пр. Парковый с 01.01.2020г. по 31.12.2020г.</t>
  </si>
  <si>
    <t>Остаток на 01.01.2020г.,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</si>
</sst>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2" fontId="0" fillId="0" borderId="0" xfId="0" applyNumberFormat="1" applyFill="1"/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1" fillId="0" borderId="8" xfId="0" applyNumberFormat="1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1" fillId="0" borderId="0" xfId="0" applyFont="1" applyFill="1"/>
    <xf numFmtId="4" fontId="9" fillId="0" borderId="0" xfId="0" applyNumberFormat="1" applyFont="1" applyFill="1"/>
    <xf numFmtId="164" fontId="9" fillId="0" borderId="0" xfId="0" applyNumberFormat="1" applyFont="1" applyFill="1"/>
    <xf numFmtId="2" fontId="9" fillId="0" borderId="0" xfId="0" applyNumberFormat="1" applyFont="1" applyFill="1"/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C52" zoomScaleNormal="100" workbookViewId="0">
      <selection activeCell="D58" sqref="D58"/>
    </sheetView>
  </sheetViews>
  <sheetFormatPr defaultRowHeight="12.75" x14ac:dyDescent="0.2"/>
  <cols>
    <col min="1" max="1" width="3.42578125" style="2" hidden="1" customWidth="1"/>
    <col min="2" max="2" width="9.140625" style="2" hidden="1" customWidth="1"/>
    <col min="3" max="3" width="29.42578125" style="35" customWidth="1"/>
    <col min="4" max="4" width="13.5703125" style="35" customWidth="1"/>
    <col min="5" max="5" width="12.7109375" style="35" customWidth="1"/>
    <col min="6" max="6" width="13.28515625" style="35" customWidth="1"/>
    <col min="7" max="7" width="12.140625" style="35" customWidth="1"/>
    <col min="8" max="8" width="13.42578125" style="35" customWidth="1"/>
    <col min="9" max="9" width="24.85546875" style="35" customWidth="1"/>
    <col min="10" max="10" width="10.140625" style="2" hidden="1" customWidth="1"/>
    <col min="11" max="11" width="9.5703125" style="2" hidden="1" customWidth="1"/>
    <col min="12" max="12" width="10.5703125" style="2" customWidth="1"/>
    <col min="13" max="16384" width="9.140625" style="2"/>
  </cols>
  <sheetData>
    <row r="1" spans="3:11" ht="12.75" hidden="1" customHeight="1" x14ac:dyDescent="0.2">
      <c r="C1" s="1"/>
      <c r="D1" s="1"/>
      <c r="E1" s="1"/>
      <c r="F1" s="1"/>
      <c r="G1" s="1"/>
      <c r="H1" s="1"/>
      <c r="I1" s="1"/>
    </row>
    <row r="2" spans="3:11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11" ht="13.5" hidden="1" customHeight="1" x14ac:dyDescent="0.2">
      <c r="C3" s="3"/>
      <c r="D3" s="4"/>
      <c r="E3" s="5"/>
      <c r="F3" s="5"/>
      <c r="G3" s="5"/>
      <c r="H3" s="5"/>
      <c r="I3" s="6"/>
    </row>
    <row r="4" spans="3:11" ht="12.75" hidden="1" customHeight="1" x14ac:dyDescent="0.2">
      <c r="C4" s="7"/>
      <c r="D4" s="7"/>
      <c r="E4" s="8"/>
      <c r="F4" s="8"/>
      <c r="G4" s="8"/>
      <c r="H4" s="8"/>
      <c r="I4" s="8"/>
    </row>
    <row r="5" spans="3:11" ht="14.25" x14ac:dyDescent="0.2">
      <c r="C5" s="57" t="s">
        <v>1</v>
      </c>
      <c r="D5" s="57"/>
      <c r="E5" s="57"/>
      <c r="F5" s="57"/>
      <c r="G5" s="57"/>
      <c r="H5" s="57"/>
      <c r="I5" s="57"/>
    </row>
    <row r="6" spans="3:11" x14ac:dyDescent="0.2">
      <c r="C6" s="58" t="s">
        <v>2</v>
      </c>
      <c r="D6" s="58"/>
      <c r="E6" s="58"/>
      <c r="F6" s="58"/>
      <c r="G6" s="58"/>
      <c r="H6" s="58"/>
      <c r="I6" s="58"/>
    </row>
    <row r="7" spans="3:11" x14ac:dyDescent="0.2">
      <c r="C7" s="58" t="s">
        <v>3</v>
      </c>
      <c r="D7" s="58"/>
      <c r="E7" s="58"/>
      <c r="F7" s="58"/>
      <c r="G7" s="58"/>
      <c r="H7" s="58"/>
      <c r="I7" s="58"/>
    </row>
    <row r="8" spans="3:11" ht="6" customHeight="1" thickBot="1" x14ac:dyDescent="0.25">
      <c r="C8" s="59"/>
      <c r="D8" s="59"/>
      <c r="E8" s="59"/>
      <c r="F8" s="59"/>
      <c r="G8" s="59"/>
      <c r="H8" s="59"/>
      <c r="I8" s="59"/>
    </row>
    <row r="9" spans="3:11" ht="48" customHeight="1" thickBot="1" x14ac:dyDescent="0.25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1" ht="13.5" customHeight="1" thickBot="1" x14ac:dyDescent="0.25">
      <c r="C10" s="60" t="s">
        <v>11</v>
      </c>
      <c r="D10" s="61"/>
      <c r="E10" s="61"/>
      <c r="F10" s="61"/>
      <c r="G10" s="61"/>
      <c r="H10" s="61"/>
      <c r="I10" s="62"/>
    </row>
    <row r="11" spans="3:11" ht="13.5" customHeight="1" thickBot="1" x14ac:dyDescent="0.25">
      <c r="C11" s="12" t="s">
        <v>12</v>
      </c>
      <c r="D11" s="13">
        <v>47402.94000000009</v>
      </c>
      <c r="E11" s="14"/>
      <c r="F11" s="14">
        <f>25485.31+1499.37</f>
        <v>26984.68</v>
      </c>
      <c r="G11" s="14"/>
      <c r="H11" s="14">
        <f>+D11+E11-F11</f>
        <v>20418.260000000089</v>
      </c>
      <c r="I11" s="63" t="s">
        <v>13</v>
      </c>
      <c r="K11" s="15">
        <f>296779.83+13620.46+24057.6+20806.55</f>
        <v>355264.44</v>
      </c>
    </row>
    <row r="12" spans="3:11" ht="13.5" customHeight="1" thickBot="1" x14ac:dyDescent="0.25">
      <c r="C12" s="12" t="s">
        <v>14</v>
      </c>
      <c r="D12" s="13">
        <v>33440.389999999956</v>
      </c>
      <c r="E12" s="16">
        <f>-733.95-683.75</f>
        <v>-1417.7</v>
      </c>
      <c r="F12" s="16">
        <f>6006.06+3502.25+9465.18+1396.17</f>
        <v>20369.660000000003</v>
      </c>
      <c r="G12" s="14"/>
      <c r="H12" s="14">
        <f>+D12+E12-F12</f>
        <v>11653.029999999952</v>
      </c>
      <c r="I12" s="64"/>
      <c r="K12" s="15">
        <f>122563.6-31387.15+19392.6+27181.68+12478.77</f>
        <v>150229.5</v>
      </c>
    </row>
    <row r="13" spans="3:11" ht="13.5" customHeight="1" thickBot="1" x14ac:dyDescent="0.25">
      <c r="C13" s="12" t="s">
        <v>15</v>
      </c>
      <c r="D13" s="13">
        <v>183031.41999999993</v>
      </c>
      <c r="E13" s="16">
        <v>86153.82</v>
      </c>
      <c r="F13" s="16">
        <f>252642.68-9907.86</f>
        <v>242734.82</v>
      </c>
      <c r="G13" s="14">
        <v>660499.76</v>
      </c>
      <c r="H13" s="14">
        <f>+D13+E13-F13</f>
        <v>26450.419999999925</v>
      </c>
      <c r="I13" s="64"/>
      <c r="K13" s="2">
        <f>27522.58+60897.51-9854.95+5691.12</f>
        <v>84256.26</v>
      </c>
    </row>
    <row r="14" spans="3:11" ht="13.5" customHeight="1" thickBot="1" x14ac:dyDescent="0.25">
      <c r="C14" s="12" t="s">
        <v>16</v>
      </c>
      <c r="D14" s="13">
        <v>156139.93000000005</v>
      </c>
      <c r="E14" s="16">
        <v>79246.899999999994</v>
      </c>
      <c r="F14" s="16">
        <f>224651.37-9031.51</f>
        <v>215619.86</v>
      </c>
      <c r="G14" s="14">
        <v>532422.36</v>
      </c>
      <c r="H14" s="14">
        <f>+D14+E14-F14</f>
        <v>19766.970000000059</v>
      </c>
      <c r="I14" s="64"/>
      <c r="K14" s="2">
        <f>9535.48-0.15+23371.94-3434.67+3950.92+19355.66-4443+1555.85</f>
        <v>49892.029999999992</v>
      </c>
    </row>
    <row r="15" spans="3:11" ht="13.5" customHeight="1" thickBot="1" x14ac:dyDescent="0.25">
      <c r="C15" s="12" t="s">
        <v>17</v>
      </c>
      <c r="D15" s="13">
        <v>-842.86999999999534</v>
      </c>
      <c r="E15" s="16">
        <f>32168.04+23707.48+58658.46</f>
        <v>114533.98000000001</v>
      </c>
      <c r="F15" s="16">
        <f>50354.13+19320.29-1133.27+12.54+31824.09+13.3-420.78</f>
        <v>99970.299999999988</v>
      </c>
      <c r="G15" s="14">
        <f>+E15</f>
        <v>114533.98000000001</v>
      </c>
      <c r="H15" s="14">
        <f>+D15+E15-F15</f>
        <v>13720.810000000027</v>
      </c>
      <c r="I15" s="65"/>
      <c r="K15" s="2">
        <f>17.54-15.7+14.6+36.62+1865.27-53.14+4151.44-118.34+417.04-67.6</f>
        <v>6247.7299999999987</v>
      </c>
    </row>
    <row r="16" spans="3:11" ht="13.5" customHeight="1" thickBot="1" x14ac:dyDescent="0.25">
      <c r="C16" s="12" t="s">
        <v>18</v>
      </c>
      <c r="D16" s="17">
        <f>SUM(D11:D15)</f>
        <v>419171.81000000006</v>
      </c>
      <c r="E16" s="17">
        <f>SUM(E11:E15)</f>
        <v>278517</v>
      </c>
      <c r="F16" s="17">
        <f>SUM(F11:F15)</f>
        <v>605679.32000000007</v>
      </c>
      <c r="G16" s="17">
        <f>SUM(G11:G15)</f>
        <v>1307456.1000000001</v>
      </c>
      <c r="H16" s="17">
        <f>SUM(H11:H15)</f>
        <v>92009.490000000049</v>
      </c>
      <c r="I16" s="12"/>
    </row>
    <row r="17" spans="3:11" ht="13.5" customHeight="1" thickBot="1" x14ac:dyDescent="0.25">
      <c r="C17" s="52" t="s">
        <v>19</v>
      </c>
      <c r="D17" s="52"/>
      <c r="E17" s="52"/>
      <c r="F17" s="52"/>
      <c r="G17" s="52"/>
      <c r="H17" s="52"/>
      <c r="I17" s="52"/>
    </row>
    <row r="18" spans="3:11" ht="48" customHeight="1" thickBot="1" x14ac:dyDescent="0.25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11" ht="23.25" customHeight="1" thickBot="1" x14ac:dyDescent="0.25">
      <c r="C19" s="9" t="s">
        <v>21</v>
      </c>
      <c r="D19" s="20">
        <v>825726.70999999857</v>
      </c>
      <c r="E19" s="21">
        <f>3724966.16+618232.49</f>
        <v>4343198.6500000004</v>
      </c>
      <c r="F19" s="21">
        <f>3641044.77+609969.89-3269.67</f>
        <v>4247744.99</v>
      </c>
      <c r="G19" s="21">
        <f>+E19</f>
        <v>4343198.6500000004</v>
      </c>
      <c r="H19" s="21">
        <f>+D19+E19-F19</f>
        <v>921180.36999999918</v>
      </c>
      <c r="I19" s="53" t="s">
        <v>89</v>
      </c>
      <c r="J19" s="22">
        <f>212696.57-0.05+30.17+114.15+10.59+105.21-D19</f>
        <v>-612770.06999999855</v>
      </c>
      <c r="K19" s="22">
        <f>621.42-15.43+214940.14-105.67+2538.39-64.63+272.23-13.31+2530.91+4.1-3.84+40.6-35.06-H19</f>
        <v>-700470.51999999909</v>
      </c>
    </row>
    <row r="20" spans="3:11" ht="14.25" customHeight="1" thickBot="1" x14ac:dyDescent="0.25">
      <c r="C20" s="12" t="s">
        <v>22</v>
      </c>
      <c r="D20" s="13">
        <v>350849.18999999994</v>
      </c>
      <c r="E20" s="14">
        <v>1492056.02</v>
      </c>
      <c r="F20" s="14">
        <f>1464839.65+95646.5</f>
        <v>1560486.15</v>
      </c>
      <c r="G20" s="21">
        <v>921633.96</v>
      </c>
      <c r="H20" s="21">
        <f t="shared" ref="H20:H26" si="0">+D20+E20-F20</f>
        <v>282419.06000000006</v>
      </c>
      <c r="I20" s="54"/>
      <c r="J20" s="22">
        <f>41847.11-66.21</f>
        <v>41780.9</v>
      </c>
    </row>
    <row r="21" spans="3:11" ht="13.5" customHeight="1" thickBot="1" x14ac:dyDescent="0.25">
      <c r="C21" s="18" t="s">
        <v>23</v>
      </c>
      <c r="D21" s="23">
        <v>2519.4499999999989</v>
      </c>
      <c r="E21" s="14"/>
      <c r="F21" s="14">
        <f>1458.5+93.65</f>
        <v>1552.15</v>
      </c>
      <c r="G21" s="21">
        <v>72788.88</v>
      </c>
      <c r="H21" s="21">
        <f t="shared" si="0"/>
        <v>967.29999999999882</v>
      </c>
      <c r="I21" s="24"/>
      <c r="J21" s="2">
        <f>11003.6-276.5</f>
        <v>10727.1</v>
      </c>
    </row>
    <row r="22" spans="3:11" ht="13.5" customHeight="1" thickBot="1" x14ac:dyDescent="0.25">
      <c r="C22" s="18" t="s">
        <v>24</v>
      </c>
      <c r="D22" s="23">
        <v>215425.94000000018</v>
      </c>
      <c r="E22" s="14">
        <v>1943601.51</v>
      </c>
      <c r="F22" s="14">
        <f>1938465.54-80108.46</f>
        <v>1858357.08</v>
      </c>
      <c r="G22" s="21">
        <f>+E22</f>
        <v>1943601.51</v>
      </c>
      <c r="H22" s="21">
        <f t="shared" si="0"/>
        <v>300670.37000000011</v>
      </c>
      <c r="I22" s="24" t="s">
        <v>25</v>
      </c>
    </row>
    <row r="23" spans="3:11" ht="12.75" customHeight="1" thickBot="1" x14ac:dyDescent="0.25">
      <c r="C23" s="12" t="s">
        <v>26</v>
      </c>
      <c r="D23" s="13">
        <v>85606.320000000065</v>
      </c>
      <c r="E23" s="14">
        <v>515827.19</v>
      </c>
      <c r="F23" s="14">
        <f>506800.5-429.56</f>
        <v>506370.94</v>
      </c>
      <c r="G23" s="21">
        <v>421601.56</v>
      </c>
      <c r="H23" s="21">
        <f t="shared" si="0"/>
        <v>95062.57</v>
      </c>
      <c r="I23" s="24" t="s">
        <v>27</v>
      </c>
      <c r="J23" s="2">
        <f>27388.47-451.7</f>
        <v>26936.77</v>
      </c>
    </row>
    <row r="24" spans="3:11" ht="22.5" customHeight="1" thickBot="1" x14ac:dyDescent="0.25">
      <c r="C24" s="12" t="s">
        <v>28</v>
      </c>
      <c r="D24" s="13">
        <v>194232.96000000008</v>
      </c>
      <c r="E24" s="14">
        <v>1031270.74</v>
      </c>
      <c r="F24" s="14">
        <f>34107.98+1107035.07-4792.28</f>
        <v>1136350.77</v>
      </c>
      <c r="G24" s="21">
        <v>1206000.46</v>
      </c>
      <c r="H24" s="21">
        <f t="shared" si="0"/>
        <v>89152.930000000168</v>
      </c>
      <c r="I24" s="24" t="s">
        <v>29</v>
      </c>
      <c r="J24" s="2">
        <f>14944.95+29389.9-0.01</f>
        <v>44334.840000000004</v>
      </c>
      <c r="K24" s="2">
        <f>9500.21+7657.73+28637.52-33.74</f>
        <v>45761.72</v>
      </c>
    </row>
    <row r="25" spans="3:11" ht="15.75" customHeight="1" thickBot="1" x14ac:dyDescent="0.25">
      <c r="C25" s="12" t="s">
        <v>30</v>
      </c>
      <c r="D25" s="13">
        <v>8911.1599999999962</v>
      </c>
      <c r="E25" s="16">
        <v>-1280</v>
      </c>
      <c r="F25" s="16">
        <f>7870.71-227.53-24.04</f>
        <v>7619.14</v>
      </c>
      <c r="G25" s="21"/>
      <c r="H25" s="21">
        <f t="shared" si="0"/>
        <v>12.019999999995889</v>
      </c>
      <c r="I25" s="25"/>
      <c r="J25" s="2">
        <f>2078.94-38.01</f>
        <v>2040.93</v>
      </c>
    </row>
    <row r="26" spans="3:11" ht="13.5" customHeight="1" thickBot="1" x14ac:dyDescent="0.25">
      <c r="C26" s="18" t="s">
        <v>31</v>
      </c>
      <c r="D26" s="13">
        <v>13194.839999999997</v>
      </c>
      <c r="E26" s="16">
        <v>93786.68</v>
      </c>
      <c r="F26" s="16">
        <f>90872.12-156.83</f>
        <v>90715.29</v>
      </c>
      <c r="G26" s="21">
        <f>+E26</f>
        <v>93786.68</v>
      </c>
      <c r="H26" s="21">
        <f t="shared" si="0"/>
        <v>16266.229999999996</v>
      </c>
      <c r="I26" s="24"/>
      <c r="J26" s="2">
        <f>32854.33-78.79</f>
        <v>32775.54</v>
      </c>
    </row>
    <row r="27" spans="3:11" ht="13.5" customHeight="1" thickBot="1" x14ac:dyDescent="0.25">
      <c r="C27" s="12" t="s">
        <v>32</v>
      </c>
      <c r="D27" s="26">
        <v>112327.29000000004</v>
      </c>
      <c r="E27" s="16">
        <v>686347.88</v>
      </c>
      <c r="F27" s="16">
        <f>672048.66-670.52</f>
        <v>671378.14</v>
      </c>
      <c r="G27" s="21">
        <v>117527.4</v>
      </c>
      <c r="H27" s="21">
        <f>+D27+E27-F27</f>
        <v>127297.03000000003</v>
      </c>
      <c r="I27" s="25" t="s">
        <v>33</v>
      </c>
      <c r="J27" s="2">
        <f>6091.41-113.99</f>
        <v>5977.42</v>
      </c>
    </row>
    <row r="28" spans="3:11" ht="13.5" customHeight="1" thickBot="1" x14ac:dyDescent="0.25">
      <c r="C28" s="12" t="s">
        <v>34</v>
      </c>
      <c r="D28" s="26">
        <v>92456.979999999981</v>
      </c>
      <c r="E28" s="16">
        <f>470165.28+68362.14</f>
        <v>538527.42000000004</v>
      </c>
      <c r="F28" s="16">
        <f>419.48+455640.09+68435.09-5129.26</f>
        <v>519365.4</v>
      </c>
      <c r="G28" s="21">
        <f>+E28</f>
        <v>538527.42000000004</v>
      </c>
      <c r="H28" s="21">
        <f>+D28+E28-F28</f>
        <v>111619</v>
      </c>
      <c r="I28" s="25" t="s">
        <v>25</v>
      </c>
    </row>
    <row r="29" spans="3:11" ht="13.5" hidden="1" customHeight="1" thickBot="1" x14ac:dyDescent="0.25">
      <c r="C29" s="18" t="s">
        <v>35</v>
      </c>
      <c r="D29" s="26"/>
      <c r="E29" s="16"/>
      <c r="F29" s="16"/>
      <c r="G29" s="21"/>
      <c r="H29" s="14">
        <f>+D29+E29-F29</f>
        <v>0</v>
      </c>
      <c r="I29" s="25"/>
      <c r="J29" s="2">
        <f>2210.74+1030.78</f>
        <v>3241.5199999999995</v>
      </c>
      <c r="K29" s="2">
        <f>5457.1+8499.49</f>
        <v>13956.59</v>
      </c>
    </row>
    <row r="30" spans="3:11" ht="13.5" hidden="1" customHeight="1" thickBot="1" x14ac:dyDescent="0.25">
      <c r="C30" s="12" t="s">
        <v>36</v>
      </c>
      <c r="D30" s="13">
        <v>0</v>
      </c>
      <c r="E30" s="16"/>
      <c r="F30" s="16"/>
      <c r="G30" s="21"/>
      <c r="H30" s="16">
        <f>+D30+E30-F30</f>
        <v>0</v>
      </c>
      <c r="I30" s="25"/>
    </row>
    <row r="31" spans="3:11" s="28" customFormat="1" ht="13.5" customHeight="1" thickBot="1" x14ac:dyDescent="0.25">
      <c r="C31" s="12" t="s">
        <v>18</v>
      </c>
      <c r="D31" s="17">
        <f>SUM(D19:D30)</f>
        <v>1901250.8399999989</v>
      </c>
      <c r="E31" s="17">
        <f>SUM(E19:E30)</f>
        <v>10643336.09</v>
      </c>
      <c r="F31" s="17">
        <f>SUM(F19:F30)</f>
        <v>10599940.050000003</v>
      </c>
      <c r="G31" s="17">
        <f>SUM(G19:G30)</f>
        <v>9658666.5199999996</v>
      </c>
      <c r="H31" s="17">
        <f>SUM(H19:H30)</f>
        <v>1944646.8799999997</v>
      </c>
      <c r="I31" s="27"/>
    </row>
    <row r="32" spans="3:11" ht="13.5" customHeight="1" thickBot="1" x14ac:dyDescent="0.25">
      <c r="C32" s="55" t="s">
        <v>37</v>
      </c>
      <c r="D32" s="55"/>
      <c r="E32" s="55"/>
      <c r="F32" s="55"/>
      <c r="G32" s="55"/>
      <c r="H32" s="55"/>
      <c r="I32" s="55"/>
    </row>
    <row r="33" spans="1:11" ht="39" customHeight="1" thickBot="1" x14ac:dyDescent="0.25">
      <c r="C33" s="29" t="s">
        <v>38</v>
      </c>
      <c r="D33" s="56" t="s">
        <v>39</v>
      </c>
      <c r="E33" s="56"/>
      <c r="F33" s="56"/>
      <c r="G33" s="56"/>
      <c r="H33" s="56"/>
      <c r="I33" s="30" t="s">
        <v>40</v>
      </c>
    </row>
    <row r="34" spans="1:11" ht="28.5" customHeight="1" thickBot="1" x14ac:dyDescent="0.25">
      <c r="C34" s="31" t="s">
        <v>41</v>
      </c>
      <c r="D34" s="48" t="s">
        <v>42</v>
      </c>
      <c r="E34" s="49"/>
      <c r="F34" s="49"/>
      <c r="G34" s="49"/>
      <c r="H34" s="50"/>
      <c r="I34" s="32" t="s">
        <v>41</v>
      </c>
    </row>
    <row r="35" spans="1:11" ht="28.5" customHeight="1" thickBot="1" x14ac:dyDescent="0.25">
      <c r="C35" s="31" t="s">
        <v>43</v>
      </c>
      <c r="D35" s="48" t="s">
        <v>44</v>
      </c>
      <c r="E35" s="49"/>
      <c r="F35" s="49"/>
      <c r="G35" s="49"/>
      <c r="H35" s="50"/>
      <c r="I35" s="32" t="s">
        <v>43</v>
      </c>
    </row>
    <row r="36" spans="1:11" ht="28.5" customHeight="1" thickBot="1" x14ac:dyDescent="0.25">
      <c r="C36" s="31" t="s">
        <v>45</v>
      </c>
      <c r="D36" s="48" t="s">
        <v>46</v>
      </c>
      <c r="E36" s="49"/>
      <c r="F36" s="49"/>
      <c r="G36" s="49"/>
      <c r="H36" s="50"/>
      <c r="I36" s="32" t="s">
        <v>45</v>
      </c>
    </row>
    <row r="37" spans="1:11" ht="28.5" customHeight="1" thickBot="1" x14ac:dyDescent="0.25">
      <c r="C37" s="31" t="s">
        <v>47</v>
      </c>
      <c r="D37" s="48" t="s">
        <v>48</v>
      </c>
      <c r="E37" s="49"/>
      <c r="F37" s="49"/>
      <c r="G37" s="49"/>
      <c r="H37" s="50"/>
      <c r="I37" s="32" t="s">
        <v>47</v>
      </c>
    </row>
    <row r="38" spans="1:11" ht="28.5" customHeight="1" thickBot="1" x14ac:dyDescent="0.25">
      <c r="C38" s="31" t="s">
        <v>49</v>
      </c>
      <c r="D38" s="48" t="s">
        <v>50</v>
      </c>
      <c r="E38" s="49"/>
      <c r="F38" s="49"/>
      <c r="G38" s="49"/>
      <c r="H38" s="50"/>
      <c r="I38" s="32" t="s">
        <v>49</v>
      </c>
    </row>
    <row r="39" spans="1:11" ht="28.5" customHeight="1" thickBot="1" x14ac:dyDescent="0.25">
      <c r="C39" s="31" t="s">
        <v>51</v>
      </c>
      <c r="D39" s="48" t="s">
        <v>52</v>
      </c>
      <c r="E39" s="49"/>
      <c r="F39" s="49"/>
      <c r="G39" s="49"/>
      <c r="H39" s="50"/>
      <c r="I39" s="32" t="s">
        <v>51</v>
      </c>
    </row>
    <row r="40" spans="1:11" ht="28.5" customHeight="1" thickBot="1" x14ac:dyDescent="0.25">
      <c r="C40" s="31" t="s">
        <v>53</v>
      </c>
      <c r="D40" s="48" t="s">
        <v>54</v>
      </c>
      <c r="E40" s="49"/>
      <c r="F40" s="49"/>
      <c r="G40" s="49"/>
      <c r="H40" s="50"/>
      <c r="I40" s="32" t="s">
        <v>53</v>
      </c>
    </row>
    <row r="41" spans="1:11" ht="28.5" customHeight="1" thickBot="1" x14ac:dyDescent="0.25">
      <c r="C41" s="31" t="s">
        <v>55</v>
      </c>
      <c r="D41" s="48" t="s">
        <v>56</v>
      </c>
      <c r="E41" s="49"/>
      <c r="F41" s="49"/>
      <c r="G41" s="49"/>
      <c r="H41" s="50"/>
      <c r="I41" s="32" t="s">
        <v>55</v>
      </c>
    </row>
    <row r="42" spans="1:11" ht="28.5" customHeight="1" thickBot="1" x14ac:dyDescent="0.25">
      <c r="C42" s="31" t="s">
        <v>57</v>
      </c>
      <c r="D42" s="48" t="s">
        <v>58</v>
      </c>
      <c r="E42" s="49"/>
      <c r="F42" s="49"/>
      <c r="G42" s="49"/>
      <c r="H42" s="50"/>
      <c r="I42" s="32" t="s">
        <v>57</v>
      </c>
    </row>
    <row r="43" spans="1:11" ht="28.5" customHeight="1" thickBot="1" x14ac:dyDescent="0.25">
      <c r="C43" s="31" t="s">
        <v>59</v>
      </c>
      <c r="D43" s="48" t="s">
        <v>60</v>
      </c>
      <c r="E43" s="49"/>
      <c r="F43" s="49"/>
      <c r="G43" s="49"/>
      <c r="H43" s="50"/>
      <c r="I43" s="32" t="s">
        <v>59</v>
      </c>
    </row>
    <row r="44" spans="1:11" ht="27" customHeight="1" thickBot="1" x14ac:dyDescent="0.25">
      <c r="C44" s="31" t="s">
        <v>61</v>
      </c>
      <c r="D44" s="48" t="s">
        <v>62</v>
      </c>
      <c r="E44" s="49"/>
      <c r="F44" s="49"/>
      <c r="G44" s="49"/>
      <c r="H44" s="50"/>
      <c r="I44" s="32" t="s">
        <v>61</v>
      </c>
    </row>
    <row r="45" spans="1:11" ht="20.25" customHeight="1" x14ac:dyDescent="0.3">
      <c r="C45" s="33" t="s">
        <v>63</v>
      </c>
      <c r="D45" s="33"/>
      <c r="E45" s="33"/>
      <c r="F45" s="33"/>
      <c r="G45" s="33"/>
      <c r="H45" s="34">
        <f>+H16+H31</f>
        <v>2036656.3699999996</v>
      </c>
    </row>
    <row r="46" spans="1:11" ht="12.75" hidden="1" customHeight="1" x14ac:dyDescent="0.2">
      <c r="C46" s="36" t="s">
        <v>64</v>
      </c>
    </row>
    <row r="47" spans="1:11" hidden="1" x14ac:dyDescent="0.2">
      <c r="C47" s="2"/>
      <c r="D47" s="2"/>
      <c r="E47" s="2"/>
      <c r="F47" s="2"/>
      <c r="G47" s="2"/>
      <c r="H47" s="2"/>
    </row>
    <row r="48" spans="1:11" s="35" customFormat="1" hidden="1" x14ac:dyDescent="0.2">
      <c r="A48" s="2"/>
      <c r="B48" s="2"/>
      <c r="D48" s="37"/>
      <c r="E48" s="37"/>
      <c r="F48" s="37"/>
      <c r="G48" s="37"/>
      <c r="H48" s="37"/>
      <c r="J48" s="2"/>
      <c r="K48" s="2"/>
    </row>
    <row r="49" spans="1:12" s="35" customFormat="1" hidden="1" x14ac:dyDescent="0.2">
      <c r="A49" s="2"/>
      <c r="B49" s="2"/>
      <c r="D49" s="38"/>
      <c r="E49" s="37">
        <f>+E16+E31</f>
        <v>10921853.09</v>
      </c>
      <c r="F49" s="37">
        <f>+F16+F31</f>
        <v>11205619.370000003</v>
      </c>
      <c r="J49" s="2"/>
      <c r="K49" s="2"/>
    </row>
    <row r="50" spans="1:12" s="35" customFormat="1" hidden="1" x14ac:dyDescent="0.2">
      <c r="A50" s="2"/>
      <c r="B50" s="2"/>
      <c r="E50" s="39">
        <f>1231799.67+7410871.83</f>
        <v>8642671.5</v>
      </c>
      <c r="F50" s="35">
        <f>5042309.03+960175.26</f>
        <v>6002484.29</v>
      </c>
      <c r="J50" s="2"/>
      <c r="K50" s="2"/>
    </row>
    <row r="51" spans="1:12" s="35" customFormat="1" hidden="1" x14ac:dyDescent="0.2">
      <c r="A51" s="2"/>
      <c r="B51" s="2"/>
      <c r="E51" s="37">
        <f>+E50-E49</f>
        <v>-2279181.59</v>
      </c>
      <c r="F51" s="37">
        <f>+F50-F49</f>
        <v>-5203135.0800000029</v>
      </c>
      <c r="J51" s="2"/>
      <c r="K51" s="2"/>
    </row>
    <row r="54" spans="1:12" x14ac:dyDescent="0.2">
      <c r="C54" s="51" t="s">
        <v>65</v>
      </c>
      <c r="D54" s="51"/>
      <c r="E54" s="51"/>
      <c r="F54" s="51"/>
      <c r="G54" s="51"/>
      <c r="H54" s="51"/>
      <c r="I54" s="51"/>
      <c r="J54" s="51"/>
      <c r="K54" s="51"/>
    </row>
    <row r="55" spans="1:12" x14ac:dyDescent="0.2">
      <c r="C55" s="51" t="s">
        <v>66</v>
      </c>
      <c r="D55" s="51"/>
      <c r="E55" s="51"/>
      <c r="F55" s="51"/>
      <c r="G55" s="51"/>
      <c r="H55" s="51"/>
      <c r="I55" s="51"/>
      <c r="J55" s="51"/>
      <c r="K55" s="51"/>
    </row>
    <row r="56" spans="1:12" x14ac:dyDescent="0.2">
      <c r="C56" s="51" t="s">
        <v>91</v>
      </c>
      <c r="D56" s="51"/>
      <c r="E56" s="51"/>
      <c r="F56" s="51"/>
      <c r="G56" s="51"/>
      <c r="H56" s="51"/>
      <c r="I56" s="51"/>
      <c r="J56" s="51"/>
      <c r="K56" s="51"/>
    </row>
    <row r="57" spans="1:12" ht="61.5" customHeight="1" x14ac:dyDescent="0.2">
      <c r="C57" s="40" t="s">
        <v>90</v>
      </c>
      <c r="D57" s="40" t="s">
        <v>92</v>
      </c>
      <c r="E57" s="40" t="s">
        <v>67</v>
      </c>
      <c r="F57" s="40" t="s">
        <v>68</v>
      </c>
      <c r="G57" s="41" t="s">
        <v>69</v>
      </c>
      <c r="H57" s="41" t="s">
        <v>70</v>
      </c>
      <c r="I57" s="40" t="s">
        <v>71</v>
      </c>
      <c r="J57" s="40" t="s">
        <v>72</v>
      </c>
      <c r="K57" s="40" t="s">
        <v>72</v>
      </c>
      <c r="L57" s="40" t="s">
        <v>72</v>
      </c>
    </row>
    <row r="58" spans="1:12" ht="15" x14ac:dyDescent="0.2">
      <c r="C58" s="42" t="s">
        <v>73</v>
      </c>
      <c r="D58" s="43">
        <v>570.86510999999996</v>
      </c>
      <c r="E58" s="44">
        <v>1492.06</v>
      </c>
      <c r="F58" s="44">
        <v>1560.49</v>
      </c>
      <c r="G58" s="43">
        <v>355.22</v>
      </c>
      <c r="H58" s="43">
        <v>921.63</v>
      </c>
      <c r="I58" s="45">
        <v>282.41906</v>
      </c>
      <c r="J58" s="45" t="e">
        <f>C58+E58+G58-H58</f>
        <v>#VALUE!</v>
      </c>
      <c r="K58" s="45">
        <f>D58+F58+H58-I58</f>
        <v>2770.5660499999999</v>
      </c>
      <c r="L58" s="45">
        <v>1496.51</v>
      </c>
    </row>
    <row r="59" spans="1:12" x14ac:dyDescent="0.2">
      <c r="C59"/>
      <c r="D59" s="2"/>
      <c r="E59" s="2"/>
      <c r="F59" s="2"/>
      <c r="G59" s="2"/>
      <c r="H59" s="2"/>
      <c r="I59" s="2"/>
      <c r="J59"/>
      <c r="K59"/>
    </row>
    <row r="60" spans="1:12" ht="15" x14ac:dyDescent="0.25">
      <c r="C60" t="s">
        <v>74</v>
      </c>
      <c r="D60"/>
      <c r="E60"/>
      <c r="F60"/>
      <c r="G60"/>
      <c r="H60"/>
      <c r="I60"/>
      <c r="J60"/>
      <c r="K60"/>
    </row>
    <row r="61" spans="1:12" x14ac:dyDescent="0.2">
      <c r="C61" s="2" t="s">
        <v>75</v>
      </c>
      <c r="D61"/>
      <c r="E61"/>
      <c r="F61"/>
      <c r="G61"/>
      <c r="H61"/>
      <c r="I61"/>
      <c r="J61"/>
      <c r="K61"/>
    </row>
    <row r="62" spans="1:12" x14ac:dyDescent="0.2">
      <c r="C62" s="46" t="s">
        <v>76</v>
      </c>
      <c r="D62"/>
      <c r="E62"/>
      <c r="F62"/>
      <c r="G62"/>
      <c r="H62"/>
      <c r="I62"/>
      <c r="J62"/>
      <c r="K62"/>
    </row>
    <row r="63" spans="1:12" x14ac:dyDescent="0.2">
      <c r="C63" s="46" t="s">
        <v>77</v>
      </c>
      <c r="D63"/>
      <c r="E63"/>
      <c r="F63"/>
      <c r="G63"/>
      <c r="H63"/>
      <c r="I63"/>
      <c r="J63"/>
      <c r="K63"/>
    </row>
    <row r="64" spans="1:12" x14ac:dyDescent="0.2">
      <c r="C64" s="46" t="s">
        <v>78</v>
      </c>
      <c r="D64"/>
      <c r="E64"/>
      <c r="F64"/>
      <c r="G64"/>
      <c r="H64"/>
      <c r="I64"/>
      <c r="J64"/>
      <c r="K64"/>
    </row>
    <row r="65" spans="3:11" x14ac:dyDescent="0.2">
      <c r="C65" s="46" t="s">
        <v>79</v>
      </c>
      <c r="D65"/>
      <c r="E65"/>
      <c r="F65"/>
      <c r="G65"/>
      <c r="H65"/>
      <c r="I65"/>
      <c r="J65"/>
      <c r="K65"/>
    </row>
    <row r="66" spans="3:11" x14ac:dyDescent="0.2">
      <c r="C66" s="2" t="s">
        <v>80</v>
      </c>
      <c r="D66"/>
      <c r="E66"/>
      <c r="F66"/>
      <c r="G66"/>
      <c r="H66"/>
      <c r="I66"/>
      <c r="J66"/>
      <c r="K66"/>
    </row>
    <row r="67" spans="3:11" x14ac:dyDescent="0.2">
      <c r="C67" s="2" t="s">
        <v>81</v>
      </c>
      <c r="D67"/>
      <c r="E67"/>
      <c r="F67" s="47"/>
      <c r="G67" s="47"/>
      <c r="H67" s="47"/>
      <c r="I67"/>
      <c r="J67"/>
      <c r="K67"/>
    </row>
    <row r="68" spans="3:11" x14ac:dyDescent="0.2">
      <c r="C68" s="2" t="s">
        <v>82</v>
      </c>
      <c r="D68"/>
      <c r="E68"/>
      <c r="F68"/>
      <c r="G68"/>
      <c r="H68"/>
      <c r="I68"/>
      <c r="J68"/>
      <c r="K68"/>
    </row>
    <row r="69" spans="3:11" x14ac:dyDescent="0.2">
      <c r="C69" s="2" t="s">
        <v>83</v>
      </c>
      <c r="D69"/>
      <c r="E69"/>
      <c r="F69"/>
      <c r="G69"/>
      <c r="H69"/>
      <c r="I69"/>
      <c r="J69"/>
      <c r="K69"/>
    </row>
    <row r="70" spans="3:11" x14ac:dyDescent="0.2">
      <c r="C70" s="2" t="s">
        <v>84</v>
      </c>
      <c r="D70"/>
      <c r="E70"/>
      <c r="F70"/>
      <c r="G70"/>
      <c r="H70"/>
      <c r="I70"/>
      <c r="J70"/>
      <c r="K70"/>
    </row>
    <row r="71" spans="3:11" x14ac:dyDescent="0.2">
      <c r="C71" s="2" t="s">
        <v>85</v>
      </c>
      <c r="D71"/>
      <c r="E71"/>
      <c r="F71"/>
      <c r="G71"/>
      <c r="H71"/>
      <c r="I71"/>
      <c r="J71"/>
      <c r="K71"/>
    </row>
    <row r="72" spans="3:11" x14ac:dyDescent="0.2">
      <c r="C72" s="2" t="s">
        <v>86</v>
      </c>
      <c r="D72"/>
      <c r="E72"/>
      <c r="F72"/>
      <c r="G72"/>
      <c r="H72"/>
      <c r="I72"/>
      <c r="J72"/>
      <c r="K72"/>
    </row>
    <row r="73" spans="3:11" x14ac:dyDescent="0.2">
      <c r="C73" s="2" t="s">
        <v>87</v>
      </c>
      <c r="D73"/>
      <c r="E73"/>
      <c r="F73"/>
      <c r="G73"/>
      <c r="H73"/>
      <c r="I73"/>
      <c r="J73"/>
      <c r="K73"/>
    </row>
    <row r="74" spans="3:11" x14ac:dyDescent="0.2">
      <c r="C74" s="2" t="s">
        <v>88</v>
      </c>
      <c r="D74"/>
      <c r="E74"/>
      <c r="F74"/>
      <c r="G74"/>
      <c r="H74"/>
      <c r="I74"/>
      <c r="J74"/>
      <c r="K74"/>
    </row>
  </sheetData>
  <mergeCells count="24">
    <mergeCell ref="D35:H35"/>
    <mergeCell ref="C5:I5"/>
    <mergeCell ref="C6:I6"/>
    <mergeCell ref="C7:I7"/>
    <mergeCell ref="C8:I8"/>
    <mergeCell ref="C10:I10"/>
    <mergeCell ref="I11:I15"/>
    <mergeCell ref="C17:I17"/>
    <mergeCell ref="I19:I20"/>
    <mergeCell ref="C32:I32"/>
    <mergeCell ref="D33:H33"/>
    <mergeCell ref="D34:H34"/>
    <mergeCell ref="C56:K56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C54:K54"/>
    <mergeCell ref="C55:K55"/>
  </mergeCells>
  <pageMargins left="0.98425196850393704" right="0" top="0.39370078740157483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Парковый5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HP</cp:lastModifiedBy>
  <cp:lastPrinted>2021-04-14T11:53:42Z</cp:lastPrinted>
  <dcterms:created xsi:type="dcterms:W3CDTF">2021-04-14T11:44:10Z</dcterms:created>
  <dcterms:modified xsi:type="dcterms:W3CDTF">2021-04-14T12:38:17Z</dcterms:modified>
</cp:coreProperties>
</file>