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51119F87-9131-46B5-BD6B-8289C5C4A757}" xr6:coauthVersionLast="47" xr6:coauthVersionMax="47" xr10:uidLastSave="{00000000-0000-0000-0000-000000000000}"/>
  <bookViews>
    <workbookView xWindow="-120" yWindow="-120" windowWidth="20730" windowHeight="11310" xr2:uid="{D231A39D-880B-477F-95E9-1030EA653B00}"/>
  </bookViews>
  <sheets>
    <sheet name="Березовая8" sheetId="2" r:id="rId1"/>
    <sheet name="Березовая 8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2" l="1"/>
  <c r="H34" i="2"/>
  <c r="K34" i="2"/>
  <c r="H35" i="2"/>
  <c r="H39" i="2" s="1"/>
  <c r="G36" i="2"/>
  <c r="H36" i="2"/>
  <c r="K36" i="2"/>
  <c r="H37" i="2"/>
  <c r="D38" i="2"/>
  <c r="H38" i="2"/>
  <c r="D39" i="2"/>
  <c r="E39" i="2"/>
  <c r="F39" i="2"/>
  <c r="G39" i="2"/>
  <c r="D42" i="2"/>
  <c r="D58" i="2" s="1"/>
  <c r="G42" i="2"/>
  <c r="D43" i="2"/>
  <c r="F43" i="2"/>
  <c r="H43" i="2"/>
  <c r="J43" i="2"/>
  <c r="D44" i="2"/>
  <c r="H44" i="2"/>
  <c r="H45" i="2"/>
  <c r="D46" i="2"/>
  <c r="H46" i="2" s="1"/>
  <c r="J46" i="2"/>
  <c r="K46" i="2"/>
  <c r="H47" i="2"/>
  <c r="D48" i="2"/>
  <c r="H48" i="2"/>
  <c r="J48" i="2"/>
  <c r="D49" i="2"/>
  <c r="E49" i="2"/>
  <c r="F49" i="2"/>
  <c r="F51" i="2" s="1"/>
  <c r="G49" i="2"/>
  <c r="G51" i="2" s="1"/>
  <c r="G61" i="2" s="1"/>
  <c r="H49" i="2"/>
  <c r="D50" i="2"/>
  <c r="H50" i="2"/>
  <c r="E51" i="2"/>
  <c r="E61" i="2" s="1"/>
  <c r="E58" i="2"/>
  <c r="F58" i="2"/>
  <c r="G58" i="2"/>
  <c r="I17" i="1"/>
  <c r="D51" i="2" l="1"/>
  <c r="D65" i="2" s="1"/>
  <c r="J42" i="2"/>
  <c r="H42" i="2"/>
  <c r="H58" i="2" l="1"/>
  <c r="H51" i="2"/>
  <c r="H52" i="2" s="1"/>
  <c r="K42" i="2"/>
</calcChain>
</file>

<file path=xl/sharedStrings.xml><?xml version="1.0" encoding="utf-8"?>
<sst xmlns="http://schemas.openxmlformats.org/spreadsheetml/2006/main" count="67" uniqueCount="60">
  <si>
    <t>Реконструкция узла учета ХВС - 84.74 т.р.</t>
  </si>
  <si>
    <t>Аварийное обслуживание - 0.10 т.р.</t>
  </si>
  <si>
    <t>Производство работ по неисправности в системе освещения общедомовых помещений - 0.61 т.р.</t>
  </si>
  <si>
    <t>Расходный материал - 0.01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</si>
  <si>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85</t>
    </r>
    <r>
      <rPr>
        <b/>
        <sz val="11"/>
        <color indexed="8"/>
        <rFont val="Calibri"/>
        <family val="2"/>
        <charset val="204"/>
      </rPr>
      <t>.46</t>
    </r>
    <r>
      <rPr>
        <sz val="11"/>
        <color indexed="8"/>
        <rFont val="Calibri"/>
        <family val="2"/>
        <charset val="204"/>
      </rPr>
      <t xml:space="preserve"> тыс.</t>
    </r>
    <r>
      <rPr>
        <sz val="11"/>
        <color indexed="8"/>
        <rFont val="Calibri"/>
        <family val="2"/>
        <charset val="204"/>
      </rPr>
      <t xml:space="preserve"> 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</si>
  <si>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</si>
  <si>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</si>
  <si>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</si>
  <si>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</si>
  <si>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</si>
  <si>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</si>
  <si>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</si>
  <si>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</si>
  <si>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</si>
  <si>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</si>
  <si>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8 по ул. Березовая с 01.01.2021г.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</si>
  <si>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</si>
  <si>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</si>
  <si>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</si>
  <si>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</si>
  <si>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ООО "Икс-Трим", ПАО "Ростелеком"</t>
  </si>
  <si>
    <t xml:space="preserve">Поступило за размещение интернет оборудования 16250,00 руб. </t>
  </si>
  <si>
    <t>Размещение Интернет оборудования</t>
  </si>
  <si>
    <t>Прочие поступления</t>
  </si>
  <si>
    <t>Общая задолженность по дому  на 01.01.2022г.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</si>
  <si>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</si>
  <si>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</si>
  <si>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</si>
  <si>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</si>
  <si>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</si>
  <si>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</si>
  <si>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</si>
  <si>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</si>
  <si>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</si>
  <si>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</si>
  <si>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</si>
  <si>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</si>
  <si>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</si>
  <si>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Н/2008-60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</si>
  <si>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</si>
  <si>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</si>
  <si>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</si>
  <si>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</si>
  <si>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</si>
  <si>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</si>
  <si>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</si>
  <si>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</si>
  <si>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</si>
  <si>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</si>
  <si>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</si>
  <si>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</si>
  <si>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</si>
  <si>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"СКС"</t>
  </si>
  <si>
    <t>Отопление</t>
  </si>
  <si>
    <t>Коммунальные услуги</t>
  </si>
  <si>
    <t>Наименование поставщика</t>
  </si>
  <si>
    <t>имущества жилого дома № 8  по ул. Березовая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</si>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</sst>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/>
    <xf numFmtId="0" fontId="6" fillId="0" borderId="0" xfId="1" applyFont="1"/>
    <xf numFmtId="4" fontId="6" fillId="0" borderId="0" xfId="1" applyNumberFormat="1" applyFont="1"/>
    <xf numFmtId="0" fontId="7" fillId="0" borderId="0" xfId="1" applyFont="1"/>
    <xf numFmtId="0" fontId="6" fillId="0" borderId="1" xfId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vertical="top" wrapText="1"/>
    </xf>
    <xf numFmtId="4" fontId="9" fillId="0" borderId="0" xfId="1" applyNumberFormat="1" applyFont="1"/>
    <xf numFmtId="0" fontId="10" fillId="0" borderId="0" xfId="1" applyFont="1"/>
    <xf numFmtId="0" fontId="8" fillId="0" borderId="4" xfId="1" applyFont="1" applyBorder="1" applyAlignment="1">
      <alignment horizontal="center" vertical="top" wrapText="1"/>
    </xf>
    <xf numFmtId="4" fontId="8" fillId="0" borderId="4" xfId="1" applyNumberFormat="1" applyFont="1" applyBorder="1" applyAlignment="1">
      <alignment vertical="top" wrapText="1"/>
    </xf>
    <xf numFmtId="0" fontId="8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6" fillId="0" borderId="4" xfId="1" applyNumberFormat="1" applyFont="1" applyBorder="1" applyAlignment="1">
      <alignment vertical="top" wrapText="1"/>
    </xf>
    <xf numFmtId="4" fontId="6" fillId="0" borderId="4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12" fillId="0" borderId="5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0" fontId="13" fillId="0" borderId="4" xfId="1" applyFont="1" applyBorder="1" applyAlignment="1">
      <alignment horizontal="center" vertical="top" wrapText="1"/>
    </xf>
    <xf numFmtId="4" fontId="14" fillId="0" borderId="4" xfId="1" applyNumberFormat="1" applyFont="1" applyBorder="1" applyAlignment="1">
      <alignment horizontal="right" vertical="top" wrapText="1"/>
    </xf>
    <xf numFmtId="0" fontId="15" fillId="0" borderId="5" xfId="1" applyFont="1" applyBorder="1" applyAlignment="1">
      <alignment horizontal="center" vertical="center" wrapText="1"/>
    </xf>
    <xf numFmtId="4" fontId="5" fillId="0" borderId="0" xfId="1" applyNumberFormat="1"/>
    <xf numFmtId="0" fontId="14" fillId="0" borderId="7" xfId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6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5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8" fillId="0" borderId="12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/>
    <xf numFmtId="0" fontId="8" fillId="0" borderId="0" xfId="1" applyFont="1" applyAlignment="1">
      <alignment horizontal="center"/>
    </xf>
    <xf numFmtId="0" fontId="20" fillId="0" borderId="6" xfId="1" applyFont="1" applyBorder="1"/>
    <xf numFmtId="0" fontId="20" fillId="0" borderId="9" xfId="1" applyFont="1" applyBorder="1"/>
    <xf numFmtId="0" fontId="8" fillId="0" borderId="9" xfId="1" applyFont="1" applyBorder="1" applyAlignment="1">
      <alignment horizontal="center"/>
    </xf>
    <xf numFmtId="0" fontId="8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F0FC248F-6D11-43CB-BDC3-D17C140EC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9B2E-97BD-474B-A605-EA4A86A4CC2F}">
  <dimension ref="A1:K66"/>
  <sheetViews>
    <sheetView tabSelected="1" topLeftCell="C18" workbookViewId="0">
      <selection activeCell="A63" sqref="A63:IV66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5703125" style="9" customWidth="1"/>
    <col min="4" max="4" width="13.7109375" style="9" customWidth="1"/>
    <col min="5" max="5" width="11" style="9" customWidth="1"/>
    <col min="6" max="6" width="11.5703125" style="9" customWidth="1"/>
    <col min="7" max="7" width="11.85546875" style="9" customWidth="1"/>
    <col min="8" max="8" width="14" style="9" customWidth="1"/>
    <col min="9" max="9" width="24.7109375" style="9" customWidth="1"/>
    <col min="10" max="11" width="0" style="8" hidden="1" customWidth="1"/>
    <col min="12" max="16384" width="9.140625" style="8"/>
  </cols>
  <sheetData>
    <row r="1" spans="3:9" ht="12.75" hidden="1" customHeight="1" x14ac:dyDescent="0.2">
      <c r="C1" s="48"/>
      <c r="D1" s="48"/>
      <c r="E1" s="48"/>
      <c r="F1" s="48"/>
      <c r="G1" s="48"/>
      <c r="H1" s="48"/>
      <c r="I1" s="48"/>
    </row>
    <row r="2" spans="3:9" ht="13.5" hidden="1" customHeight="1" thickBot="1" x14ac:dyDescent="0.25">
      <c r="C2" s="48"/>
      <c r="D2" s="48"/>
      <c r="E2" s="48" t="s">
        <v>59</v>
      </c>
      <c r="F2" s="48"/>
      <c r="G2" s="48"/>
      <c r="H2" s="48"/>
      <c r="I2" s="48"/>
    </row>
    <row r="3" spans="3:9" ht="13.5" hidden="1" customHeight="1" thickBot="1" x14ac:dyDescent="0.25">
      <c r="C3" s="53"/>
      <c r="D3" s="52"/>
      <c r="E3" s="51"/>
      <c r="F3" s="51"/>
      <c r="G3" s="51"/>
      <c r="H3" s="51"/>
      <c r="I3" s="50"/>
    </row>
    <row r="4" spans="3:9" ht="12.75" hidden="1" customHeight="1" x14ac:dyDescent="0.2">
      <c r="C4" s="49"/>
      <c r="D4" s="49"/>
      <c r="E4" s="48"/>
      <c r="F4" s="48"/>
      <c r="G4" s="48"/>
      <c r="H4" s="48"/>
      <c r="I4" s="48"/>
    </row>
    <row r="5" spans="3:9" ht="12.75" customHeight="1" x14ac:dyDescent="0.2">
      <c r="C5" s="49"/>
      <c r="D5" s="49"/>
      <c r="E5" s="48"/>
      <c r="F5" s="48"/>
      <c r="G5" s="48"/>
      <c r="H5" s="48"/>
      <c r="I5" s="48"/>
    </row>
    <row r="6" spans="3:9" ht="12.75" customHeight="1" x14ac:dyDescent="0.2">
      <c r="C6" s="49"/>
      <c r="D6" s="49"/>
      <c r="E6" s="48"/>
      <c r="F6" s="48"/>
      <c r="G6" s="48"/>
      <c r="H6" s="48"/>
      <c r="I6" s="48"/>
    </row>
    <row r="7" spans="3:9" ht="12.75" customHeight="1" x14ac:dyDescent="0.2">
      <c r="C7" s="49"/>
      <c r="D7" s="49"/>
      <c r="E7" s="48"/>
      <c r="F7" s="48"/>
      <c r="G7" s="48"/>
      <c r="H7" s="48"/>
      <c r="I7" s="48"/>
    </row>
    <row r="8" spans="3:9" ht="12.75" customHeight="1" x14ac:dyDescent="0.2">
      <c r="C8" s="49"/>
      <c r="D8" s="49"/>
      <c r="E8" s="48"/>
      <c r="F8" s="48"/>
      <c r="G8" s="48"/>
      <c r="H8" s="48"/>
      <c r="I8" s="48"/>
    </row>
    <row r="9" spans="3:9" ht="12.75" customHeight="1" x14ac:dyDescent="0.2">
      <c r="C9" s="49"/>
      <c r="D9" s="49"/>
      <c r="E9" s="48"/>
      <c r="F9" s="48"/>
      <c r="G9" s="48"/>
      <c r="H9" s="48"/>
      <c r="I9" s="48"/>
    </row>
    <row r="10" spans="3:9" ht="12.75" customHeight="1" x14ac:dyDescent="0.2">
      <c r="C10" s="49"/>
      <c r="D10" s="49"/>
      <c r="E10" s="48"/>
      <c r="F10" s="48"/>
      <c r="G10" s="48"/>
      <c r="H10" s="48"/>
      <c r="I10" s="48"/>
    </row>
    <row r="11" spans="3:9" ht="12.75" customHeight="1" x14ac:dyDescent="0.2">
      <c r="C11" s="49"/>
      <c r="D11" s="49"/>
      <c r="E11" s="48"/>
      <c r="F11" s="48"/>
      <c r="G11" s="48"/>
      <c r="H11" s="48"/>
      <c r="I11" s="48"/>
    </row>
    <row r="12" spans="3:9" ht="12.75" customHeight="1" x14ac:dyDescent="0.2">
      <c r="C12" s="49"/>
      <c r="D12" s="49"/>
      <c r="E12" s="48"/>
      <c r="F12" s="48"/>
      <c r="G12" s="48"/>
      <c r="H12" s="48"/>
      <c r="I12" s="48"/>
    </row>
    <row r="13" spans="3:9" ht="12.75" customHeight="1" x14ac:dyDescent="0.2">
      <c r="C13" s="49"/>
      <c r="D13" s="49"/>
      <c r="E13" s="48"/>
      <c r="F13" s="48"/>
      <c r="G13" s="48"/>
      <c r="H13" s="48"/>
      <c r="I13" s="48"/>
    </row>
    <row r="14" spans="3:9" ht="12.75" customHeight="1" x14ac:dyDescent="0.2">
      <c r="C14" s="49"/>
      <c r="D14" s="49"/>
      <c r="E14" s="48"/>
      <c r="F14" s="48"/>
      <c r="G14" s="48"/>
      <c r="H14" s="48"/>
      <c r="I14" s="48"/>
    </row>
    <row r="15" spans="3:9" ht="12.75" customHeight="1" x14ac:dyDescent="0.2">
      <c r="C15" s="49"/>
      <c r="D15" s="49"/>
      <c r="E15" s="48"/>
      <c r="F15" s="48"/>
      <c r="G15" s="48"/>
      <c r="H15" s="48"/>
      <c r="I15" s="48"/>
    </row>
    <row r="16" spans="3:9" ht="12.75" customHeight="1" x14ac:dyDescent="0.2">
      <c r="C16" s="49"/>
      <c r="D16" s="49"/>
      <c r="E16" s="48"/>
      <c r="F16" s="48"/>
      <c r="G16" s="48"/>
      <c r="H16" s="48"/>
      <c r="I16" s="48"/>
    </row>
    <row r="17" spans="3:9" ht="12.75" customHeight="1" x14ac:dyDescent="0.2">
      <c r="C17" s="49"/>
      <c r="E17" s="48"/>
      <c r="F17" s="48"/>
      <c r="G17" s="48"/>
      <c r="H17" s="48"/>
      <c r="I17" s="48"/>
    </row>
    <row r="18" spans="3:9" ht="12.75" customHeight="1" x14ac:dyDescent="0.2">
      <c r="C18" s="49"/>
      <c r="D18" s="49"/>
      <c r="E18" s="48"/>
      <c r="F18" s="48"/>
      <c r="G18" s="48"/>
      <c r="H18" s="48"/>
      <c r="I18" s="48"/>
    </row>
    <row r="19" spans="3:9" ht="12.75" customHeight="1" x14ac:dyDescent="0.2">
      <c r="C19" s="49"/>
      <c r="D19" s="49"/>
      <c r="E19" s="48"/>
      <c r="F19" s="48"/>
      <c r="G19" s="48"/>
      <c r="H19" s="48"/>
      <c r="I19" s="48"/>
    </row>
    <row r="20" spans="3:9" ht="12.75" customHeight="1" x14ac:dyDescent="0.2">
      <c r="C20" s="49"/>
      <c r="D20" s="49"/>
      <c r="E20" s="48"/>
      <c r="F20" s="48"/>
      <c r="G20" s="48"/>
      <c r="H20" s="48"/>
      <c r="I20" s="48"/>
    </row>
    <row r="21" spans="3:9" ht="12.75" customHeight="1" x14ac:dyDescent="0.2">
      <c r="C21" s="49"/>
      <c r="D21" s="49"/>
      <c r="E21" s="48"/>
      <c r="F21" s="48"/>
      <c r="G21" s="48"/>
      <c r="H21" s="48"/>
      <c r="I21" s="48"/>
    </row>
    <row r="22" spans="3:9" ht="12.75" customHeight="1" x14ac:dyDescent="0.2">
      <c r="C22" s="49"/>
      <c r="D22" s="49"/>
      <c r="E22" s="48"/>
      <c r="F22" s="48"/>
      <c r="G22" s="48"/>
      <c r="H22" s="48"/>
      <c r="I22" s="48"/>
    </row>
    <row r="23" spans="3:9" ht="12.75" customHeight="1" x14ac:dyDescent="0.2">
      <c r="C23" s="49"/>
      <c r="D23" s="49"/>
      <c r="E23" s="48"/>
      <c r="F23" s="48"/>
      <c r="G23" s="48"/>
      <c r="H23" s="48"/>
      <c r="I23" s="48"/>
    </row>
    <row r="24" spans="3:9" ht="12.75" customHeight="1" x14ac:dyDescent="0.2">
      <c r="C24" s="49"/>
      <c r="D24" s="49"/>
      <c r="E24" s="48"/>
      <c r="F24" s="48"/>
      <c r="G24" s="48"/>
      <c r="H24" s="48"/>
      <c r="I24" s="48"/>
    </row>
    <row r="25" spans="3:9" ht="12.75" customHeight="1" x14ac:dyDescent="0.2">
      <c r="C25" s="49"/>
      <c r="D25" s="49"/>
      <c r="E25" s="48"/>
      <c r="F25" s="48"/>
      <c r="G25" s="48"/>
      <c r="H25" s="48"/>
      <c r="I25" s="48"/>
    </row>
    <row r="26" spans="3:9" ht="12.75" customHeight="1" x14ac:dyDescent="0.2">
      <c r="C26" s="49"/>
      <c r="D26" s="49"/>
      <c r="E26" s="48"/>
      <c r="F26" s="48"/>
      <c r="G26" s="48"/>
      <c r="H26" s="48"/>
      <c r="I26" s="48"/>
    </row>
    <row r="27" spans="3:9" ht="12.75" customHeight="1" x14ac:dyDescent="0.2">
      <c r="C27" s="49"/>
      <c r="D27" s="49"/>
      <c r="E27" s="48"/>
      <c r="F27" s="48"/>
      <c r="G27" s="48"/>
      <c r="H27" s="48"/>
      <c r="I27" s="48"/>
    </row>
    <row r="28" spans="3:9" ht="14.25" x14ac:dyDescent="0.2">
      <c r="C28" s="47" t="s">
        <v>58</v>
      </c>
      <c r="D28" s="47"/>
      <c r="E28" s="47"/>
      <c r="F28" s="47"/>
      <c r="G28" s="47"/>
      <c r="H28" s="47"/>
      <c r="I28" s="47"/>
    </row>
    <row r="29" spans="3:9" x14ac:dyDescent="0.2">
      <c r="C29" s="46" t="s">
        <v>57</v>
      </c>
      <c r="D29" s="46"/>
      <c r="E29" s="46"/>
      <c r="F29" s="46"/>
      <c r="G29" s="46"/>
      <c r="H29" s="46"/>
      <c r="I29" s="46"/>
    </row>
    <row r="30" spans="3:9" x14ac:dyDescent="0.2">
      <c r="C30" s="46" t="s">
        <v>56</v>
      </c>
      <c r="D30" s="46"/>
      <c r="E30" s="46"/>
      <c r="F30" s="46"/>
      <c r="G30" s="46"/>
      <c r="H30" s="46"/>
      <c r="I30" s="46"/>
    </row>
    <row r="31" spans="3:9" ht="6" customHeight="1" thickBot="1" x14ac:dyDescent="0.25">
      <c r="C31" s="45"/>
      <c r="D31" s="45"/>
      <c r="E31" s="45"/>
      <c r="F31" s="45"/>
      <c r="G31" s="45"/>
      <c r="H31" s="45"/>
      <c r="I31" s="45"/>
    </row>
    <row r="32" spans="3:9" ht="48.75" customHeight="1" thickBot="1" x14ac:dyDescent="0.25">
      <c r="C32" s="34" t="s">
        <v>46</v>
      </c>
      <c r="D32" s="37" t="s">
        <v>45</v>
      </c>
      <c r="E32" s="36" t="s">
        <v>44</v>
      </c>
      <c r="F32" s="36" t="s">
        <v>43</v>
      </c>
      <c r="G32" s="36" t="s">
        <v>42</v>
      </c>
      <c r="H32" s="36" t="s">
        <v>41</v>
      </c>
      <c r="I32" s="37" t="s">
        <v>55</v>
      </c>
    </row>
    <row r="33" spans="3:11" ht="13.5" customHeight="1" thickBot="1" x14ac:dyDescent="0.25">
      <c r="C33" s="44" t="s">
        <v>54</v>
      </c>
      <c r="D33" s="43"/>
      <c r="E33" s="43"/>
      <c r="F33" s="43"/>
      <c r="G33" s="43"/>
      <c r="H33" s="43"/>
      <c r="I33" s="42"/>
    </row>
    <row r="34" spans="3:11" ht="13.5" customHeight="1" thickBot="1" x14ac:dyDescent="0.25">
      <c r="C34" s="20" t="s">
        <v>53</v>
      </c>
      <c r="D34" s="24">
        <f>64220.46-21369.29</f>
        <v>42851.17</v>
      </c>
      <c r="E34" s="27"/>
      <c r="F34" s="27">
        <v>3296.02</v>
      </c>
      <c r="G34" s="27"/>
      <c r="H34" s="27">
        <f>+D34+E34-F34</f>
        <v>39555.15</v>
      </c>
      <c r="I34" s="32" t="s">
        <v>52</v>
      </c>
      <c r="K34" s="8">
        <f>51380.7+19910.56-16.7</f>
        <v>71274.559999999998</v>
      </c>
    </row>
    <row r="35" spans="3:11" ht="13.5" hidden="1" customHeight="1" thickBot="1" x14ac:dyDescent="0.25">
      <c r="C35" s="20" t="s">
        <v>51</v>
      </c>
      <c r="D35" s="24">
        <v>0</v>
      </c>
      <c r="E35" s="23"/>
      <c r="F35" s="23"/>
      <c r="G35" s="27"/>
      <c r="H35" s="27">
        <f>+D35+E35-F35</f>
        <v>0</v>
      </c>
      <c r="I35" s="41"/>
    </row>
    <row r="36" spans="3:11" ht="13.5" customHeight="1" thickBot="1" x14ac:dyDescent="0.25">
      <c r="C36" s="20" t="s">
        <v>50</v>
      </c>
      <c r="D36" s="24">
        <v>18793.36</v>
      </c>
      <c r="E36" s="23">
        <v>52852.51</v>
      </c>
      <c r="F36" s="23">
        <v>60009.73</v>
      </c>
      <c r="G36" s="27">
        <f>+E36</f>
        <v>52852.51</v>
      </c>
      <c r="H36" s="27">
        <f>+D36+E36-F36</f>
        <v>11636.139999999992</v>
      </c>
      <c r="I36" s="41"/>
      <c r="K36" s="8">
        <f>7366.95-12.47</f>
        <v>7354.48</v>
      </c>
    </row>
    <row r="37" spans="3:11" ht="13.5" customHeight="1" thickBot="1" x14ac:dyDescent="0.25">
      <c r="C37" s="20" t="s">
        <v>49</v>
      </c>
      <c r="D37" s="24"/>
      <c r="E37" s="23"/>
      <c r="F37" s="23"/>
      <c r="G37" s="27"/>
      <c r="H37" s="27">
        <f>+D37+E37-F37</f>
        <v>0</v>
      </c>
      <c r="I37" s="41"/>
    </row>
    <row r="38" spans="3:11" ht="13.5" customHeight="1" thickBot="1" x14ac:dyDescent="0.25">
      <c r="C38" s="20" t="s">
        <v>48</v>
      </c>
      <c r="D38" s="24">
        <f>130.4-97.98</f>
        <v>32.42</v>
      </c>
      <c r="E38" s="23"/>
      <c r="F38" s="23">
        <v>2.4900000000000002</v>
      </c>
      <c r="G38" s="27"/>
      <c r="H38" s="27">
        <f>+D38+E38-F38</f>
        <v>29.93</v>
      </c>
      <c r="I38" s="40"/>
    </row>
    <row r="39" spans="3:11" ht="13.5" customHeight="1" thickBot="1" x14ac:dyDescent="0.25">
      <c r="C39" s="20" t="s">
        <v>25</v>
      </c>
      <c r="D39" s="19">
        <f>SUM(D34:D38)</f>
        <v>61676.95</v>
      </c>
      <c r="E39" s="19">
        <f>SUM(E34:E38)</f>
        <v>52852.51</v>
      </c>
      <c r="F39" s="19">
        <f>SUM(F34:F38)</f>
        <v>63308.24</v>
      </c>
      <c r="G39" s="19">
        <f>SUM(G34:G38)</f>
        <v>52852.51</v>
      </c>
      <c r="H39" s="19">
        <f>SUM(H34:H38)</f>
        <v>51221.219999999994</v>
      </c>
      <c r="I39" s="39"/>
    </row>
    <row r="40" spans="3:11" ht="13.5" customHeight="1" thickBot="1" x14ac:dyDescent="0.25">
      <c r="C40" s="38" t="s">
        <v>47</v>
      </c>
      <c r="D40" s="38"/>
      <c r="E40" s="38"/>
      <c r="F40" s="38"/>
      <c r="G40" s="38"/>
      <c r="H40" s="38"/>
      <c r="I40" s="38"/>
    </row>
    <row r="41" spans="3:11" ht="50.25" customHeight="1" thickBot="1" x14ac:dyDescent="0.25">
      <c r="C41" s="34" t="s">
        <v>46</v>
      </c>
      <c r="D41" s="37" t="s">
        <v>45</v>
      </c>
      <c r="E41" s="36" t="s">
        <v>44</v>
      </c>
      <c r="F41" s="36" t="s">
        <v>43</v>
      </c>
      <c r="G41" s="36" t="s">
        <v>42</v>
      </c>
      <c r="H41" s="36" t="s">
        <v>41</v>
      </c>
      <c r="I41" s="35" t="s">
        <v>40</v>
      </c>
    </row>
    <row r="42" spans="3:11" ht="19.5" customHeight="1" thickBot="1" x14ac:dyDescent="0.25">
      <c r="C42" s="34" t="s">
        <v>39</v>
      </c>
      <c r="D42" s="33">
        <f>56297.04-11006.47</f>
        <v>45290.57</v>
      </c>
      <c r="E42" s="22">
        <v>113080.56</v>
      </c>
      <c r="F42" s="22">
        <v>113799.16</v>
      </c>
      <c r="G42" s="22">
        <f>+E42</f>
        <v>113080.56</v>
      </c>
      <c r="H42" s="22">
        <f>+D42+E42-F42</f>
        <v>44571.97</v>
      </c>
      <c r="I42" s="32" t="s">
        <v>38</v>
      </c>
      <c r="J42" s="31">
        <f>12.07+34.04+29609.46-D42</f>
        <v>-15635</v>
      </c>
      <c r="K42" s="31">
        <f>149.46-0.1+433.79-0.32+37348.77-7-H42</f>
        <v>-6647.3700000000026</v>
      </c>
    </row>
    <row r="43" spans="3:11" ht="17.25" customHeight="1" thickBot="1" x14ac:dyDescent="0.25">
      <c r="C43" s="20" t="s">
        <v>37</v>
      </c>
      <c r="D43" s="24">
        <f>14063.52-3008.7</f>
        <v>11054.82</v>
      </c>
      <c r="E43" s="27">
        <v>28494.6</v>
      </c>
      <c r="F43" s="27">
        <f>28551.78</f>
        <v>28551.78</v>
      </c>
      <c r="G43" s="22">
        <v>85459.83</v>
      </c>
      <c r="H43" s="22">
        <f>+D43+E43-F43</f>
        <v>10997.64</v>
      </c>
      <c r="I43" s="30"/>
      <c r="J43" s="8">
        <f>9512.53-1.69</f>
        <v>9510.84</v>
      </c>
    </row>
    <row r="44" spans="3:11" ht="13.5" customHeight="1" thickBot="1" x14ac:dyDescent="0.25">
      <c r="C44" s="26" t="s">
        <v>36</v>
      </c>
      <c r="D44" s="29">
        <f>488.71-488.71</f>
        <v>0</v>
      </c>
      <c r="E44" s="27"/>
      <c r="F44" s="27"/>
      <c r="G44" s="22"/>
      <c r="H44" s="22">
        <f>+D44+E44-F44</f>
        <v>0</v>
      </c>
      <c r="I44" s="28"/>
    </row>
    <row r="45" spans="3:11" ht="12.75" hidden="1" customHeight="1" thickBot="1" x14ac:dyDescent="0.25">
      <c r="C45" s="20" t="s">
        <v>35</v>
      </c>
      <c r="D45" s="24">
        <v>0</v>
      </c>
      <c r="E45" s="27"/>
      <c r="F45" s="27"/>
      <c r="G45" s="22"/>
      <c r="H45" s="22">
        <f>+D45+E45-F45</f>
        <v>0</v>
      </c>
      <c r="I45" s="28" t="s">
        <v>34</v>
      </c>
    </row>
    <row r="46" spans="3:11" ht="28.5" customHeight="1" thickBot="1" x14ac:dyDescent="0.25">
      <c r="C46" s="20" t="s">
        <v>33</v>
      </c>
      <c r="D46" s="24">
        <f>9384.19-2617.44</f>
        <v>6766.75</v>
      </c>
      <c r="E46" s="27"/>
      <c r="F46" s="27">
        <v>639.5</v>
      </c>
      <c r="G46" s="22"/>
      <c r="H46" s="22">
        <f>+D46+E46-F46</f>
        <v>6127.25</v>
      </c>
      <c r="I46" s="21" t="s">
        <v>32</v>
      </c>
      <c r="J46" s="8">
        <f>3001.43+2637.58</f>
        <v>5639.01</v>
      </c>
      <c r="K46" s="8">
        <f>2667.77+3252.61+2637.58-1.83</f>
        <v>8556.1299999999992</v>
      </c>
    </row>
    <row r="47" spans="3:11" ht="13.5" hidden="1" customHeight="1" thickBot="1" x14ac:dyDescent="0.25">
      <c r="C47" s="20" t="s">
        <v>31</v>
      </c>
      <c r="D47" s="24">
        <v>0</v>
      </c>
      <c r="E47" s="25"/>
      <c r="F47" s="25"/>
      <c r="G47" s="22"/>
      <c r="H47" s="22">
        <f>+D47+E47-F47</f>
        <v>0</v>
      </c>
      <c r="I47" s="21" t="s">
        <v>30</v>
      </c>
    </row>
    <row r="48" spans="3:11" ht="13.5" customHeight="1" thickBot="1" x14ac:dyDescent="0.25">
      <c r="C48" s="26" t="s">
        <v>29</v>
      </c>
      <c r="D48" s="24">
        <f>4258.71-1509.37</f>
        <v>2749.34</v>
      </c>
      <c r="E48" s="25"/>
      <c r="F48" s="25">
        <v>211.47</v>
      </c>
      <c r="G48" s="22"/>
      <c r="H48" s="22">
        <f>+D48+E48-F48</f>
        <v>2537.8700000000003</v>
      </c>
      <c r="I48" s="21"/>
      <c r="J48" s="8">
        <f>5207.16-0.8</f>
        <v>5206.3599999999997</v>
      </c>
    </row>
    <row r="49" spans="3:9" ht="13.5" customHeight="1" thickBot="1" x14ac:dyDescent="0.25">
      <c r="C49" s="26" t="s">
        <v>28</v>
      </c>
      <c r="D49" s="24">
        <f>2109.48-261.08-92.2</f>
        <v>1756.2</v>
      </c>
      <c r="E49" s="25">
        <f>5353.2+1643.37</f>
        <v>6996.57</v>
      </c>
      <c r="F49" s="25">
        <f>5184.5+1609.82</f>
        <v>6794.32</v>
      </c>
      <c r="G49" s="22">
        <f>+E49</f>
        <v>6996.57</v>
      </c>
      <c r="H49" s="22">
        <f>+D49+E49-F49</f>
        <v>1958.4500000000007</v>
      </c>
      <c r="I49" s="21"/>
    </row>
    <row r="50" spans="3:9" ht="13.5" customHeight="1" thickBot="1" x14ac:dyDescent="0.25">
      <c r="C50" s="20" t="s">
        <v>27</v>
      </c>
      <c r="D50" s="24">
        <f>3075.64-673.46</f>
        <v>2402.1799999999998</v>
      </c>
      <c r="E50" s="23">
        <v>5954.76</v>
      </c>
      <c r="F50" s="23">
        <v>5937.49</v>
      </c>
      <c r="G50" s="22">
        <v>11862.84</v>
      </c>
      <c r="H50" s="22">
        <f>+D50+E50-F50</f>
        <v>2419.4500000000007</v>
      </c>
      <c r="I50" s="21" t="s">
        <v>26</v>
      </c>
    </row>
    <row r="51" spans="3:9" ht="13.5" customHeight="1" thickBot="1" x14ac:dyDescent="0.25">
      <c r="C51" s="20" t="s">
        <v>25</v>
      </c>
      <c r="D51" s="19">
        <f>SUM(D42:D50)</f>
        <v>70019.859999999986</v>
      </c>
      <c r="E51" s="19">
        <f>SUM(E42:E50)</f>
        <v>154526.49000000002</v>
      </c>
      <c r="F51" s="19">
        <f>SUM(F42:F50)</f>
        <v>155933.72</v>
      </c>
      <c r="G51" s="19">
        <f>SUM(G42:G50)</f>
        <v>217399.80000000002</v>
      </c>
      <c r="H51" s="19">
        <f>SUM(H42:H50)</f>
        <v>68612.63</v>
      </c>
      <c r="I51" s="18"/>
    </row>
    <row r="52" spans="3:9" ht="18" customHeight="1" thickBot="1" x14ac:dyDescent="0.35">
      <c r="C52" s="17" t="s">
        <v>24</v>
      </c>
      <c r="D52" s="17"/>
      <c r="E52" s="17"/>
      <c r="F52" s="17"/>
      <c r="G52" s="17"/>
      <c r="H52" s="16">
        <f>+H39+H51</f>
        <v>119833.85</v>
      </c>
    </row>
    <row r="53" spans="3:9" ht="13.5" customHeight="1" thickBot="1" x14ac:dyDescent="0.25">
      <c r="C53" s="15" t="s">
        <v>23</v>
      </c>
      <c r="D53" s="15"/>
      <c r="E53" s="15"/>
      <c r="F53" s="15"/>
      <c r="G53" s="15"/>
      <c r="H53" s="15"/>
      <c r="I53" s="15"/>
    </row>
    <row r="54" spans="3:9" ht="26.25" customHeight="1" thickBot="1" x14ac:dyDescent="0.25">
      <c r="C54" s="14" t="s">
        <v>22</v>
      </c>
      <c r="D54" s="13" t="s">
        <v>21</v>
      </c>
      <c r="E54" s="13"/>
      <c r="F54" s="13"/>
      <c r="G54" s="13"/>
      <c r="H54" s="13"/>
      <c r="I54" s="12" t="s">
        <v>20</v>
      </c>
    </row>
    <row r="55" spans="3:9" ht="15" x14ac:dyDescent="0.25">
      <c r="C55" s="11" t="s">
        <v>19</v>
      </c>
      <c r="D55" s="11"/>
    </row>
    <row r="56" spans="3:9" hidden="1" x14ac:dyDescent="0.2"/>
    <row r="57" spans="3:9" x14ac:dyDescent="0.2">
      <c r="D57" s="10"/>
      <c r="E57" s="10"/>
      <c r="F57" s="10"/>
    </row>
    <row r="58" spans="3:9" hidden="1" x14ac:dyDescent="0.2">
      <c r="D58" s="10">
        <f>+D42+D43+D44</f>
        <v>56345.39</v>
      </c>
      <c r="E58" s="10">
        <f>+E42+E43+E44</f>
        <v>141575.16</v>
      </c>
      <c r="F58" s="10">
        <f>+F42+F43+F44</f>
        <v>142350.94</v>
      </c>
      <c r="G58" s="10">
        <f>+G42+G43+G44</f>
        <v>198540.39</v>
      </c>
      <c r="H58" s="10">
        <f>+H42+H43+H44</f>
        <v>55569.61</v>
      </c>
    </row>
    <row r="59" spans="3:9" x14ac:dyDescent="0.2">
      <c r="D59" s="10"/>
      <c r="H59" s="10"/>
    </row>
    <row r="60" spans="3:9" x14ac:dyDescent="0.2">
      <c r="H60" s="10"/>
    </row>
    <row r="61" spans="3:9" x14ac:dyDescent="0.2">
      <c r="C61" s="9" t="s">
        <v>18</v>
      </c>
      <c r="E61" s="10">
        <f>+E51+E39+16250</f>
        <v>223629.00000000003</v>
      </c>
      <c r="F61" s="10"/>
      <c r="G61" s="10">
        <f>+G51+G39</f>
        <v>270252.31</v>
      </c>
    </row>
    <row r="63" spans="3:9" hidden="1" x14ac:dyDescent="0.2">
      <c r="D63" s="9">
        <v>172821.51</v>
      </c>
    </row>
    <row r="64" spans="3:9" hidden="1" x14ac:dyDescent="0.2">
      <c r="D64" s="9">
        <v>41124.699999999997</v>
      </c>
    </row>
    <row r="65" spans="4:4" hidden="1" x14ac:dyDescent="0.2">
      <c r="D65" s="10">
        <f>+D63-D51-D39</f>
        <v>41124.700000000026</v>
      </c>
    </row>
    <row r="66" spans="4:4" hidden="1" x14ac:dyDescent="0.2"/>
  </sheetData>
  <mergeCells count="10">
    <mergeCell ref="C53:I53"/>
    <mergeCell ref="D54:H54"/>
    <mergeCell ref="I42:I43"/>
    <mergeCell ref="I34:I38"/>
    <mergeCell ref="C28:I28"/>
    <mergeCell ref="C29:I29"/>
    <mergeCell ref="C40:I40"/>
    <mergeCell ref="C33:I33"/>
    <mergeCell ref="C31:I31"/>
    <mergeCell ref="C30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6003-EFFC-41E1-8829-9469B8112D77}">
  <dimension ref="A13:I23"/>
  <sheetViews>
    <sheetView topLeftCell="A13" zoomScaleNormal="100" zoomScaleSheetLayoutView="120" workbookViewId="0">
      <selection activeCell="H18" sqref="H1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7" t="s">
        <v>17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16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15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14</v>
      </c>
      <c r="B16" s="6" t="s">
        <v>13</v>
      </c>
      <c r="C16" s="6" t="s">
        <v>12</v>
      </c>
      <c r="D16" s="6" t="s">
        <v>11</v>
      </c>
      <c r="E16" s="6" t="s">
        <v>10</v>
      </c>
      <c r="F16" s="6" t="s">
        <v>9</v>
      </c>
      <c r="G16" s="6" t="s">
        <v>8</v>
      </c>
      <c r="H16" s="6" t="s">
        <v>7</v>
      </c>
      <c r="I16" s="6" t="s">
        <v>6</v>
      </c>
    </row>
    <row r="17" spans="1:9" x14ac:dyDescent="0.25">
      <c r="A17" s="5" t="s">
        <v>5</v>
      </c>
      <c r="B17" s="4">
        <v>140.86000000000001</v>
      </c>
      <c r="C17" s="4"/>
      <c r="D17" s="4">
        <v>28.49</v>
      </c>
      <c r="E17" s="4">
        <v>28.55</v>
      </c>
      <c r="F17" s="4">
        <v>16.25</v>
      </c>
      <c r="G17" s="3">
        <v>85.459829999999997</v>
      </c>
      <c r="H17" s="2">
        <v>10.997640000000001</v>
      </c>
      <c r="I17" s="2">
        <f>B17+D17+F17-G17</f>
        <v>100.14017000000003</v>
      </c>
    </row>
    <row r="19" spans="1:9" ht="13.9" customHeight="1" x14ac:dyDescent="0.25">
      <c r="A19" t="s">
        <v>4</v>
      </c>
    </row>
    <row r="20" spans="1:9" x14ac:dyDescent="0.25">
      <c r="A20" s="1" t="s">
        <v>3</v>
      </c>
      <c r="B20" s="1"/>
      <c r="C20" s="1"/>
      <c r="D20" s="1"/>
      <c r="E20" s="1"/>
      <c r="F20" s="1"/>
    </row>
    <row r="21" spans="1:9" x14ac:dyDescent="0.25">
      <c r="A21" s="1" t="s">
        <v>2</v>
      </c>
      <c r="B21" s="1"/>
      <c r="C21" s="1"/>
      <c r="D21" s="1"/>
      <c r="E21" s="1"/>
      <c r="F21" s="1"/>
    </row>
    <row r="22" spans="1:9" x14ac:dyDescent="0.25">
      <c r="A22" s="1" t="s">
        <v>1</v>
      </c>
      <c r="B22" s="1"/>
      <c r="C22" s="1"/>
      <c r="D22" s="1"/>
      <c r="E22" s="1"/>
      <c r="F22" s="1"/>
    </row>
    <row r="23" spans="1:9" x14ac:dyDescent="0.25">
      <c r="A23" t="s">
        <v>0</v>
      </c>
    </row>
  </sheetData>
  <mergeCells count="3">
    <mergeCell ref="A15:I15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Березовая8</vt:lpstr>
      <vt:lpstr>Березовая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2022-03-02T09:00:00Z</dcterms:created>
  <dcterms:modified xsi:type="dcterms:W3CDTF">2022-03-19T17:58:45Z</dcterms:modified>
</cp:coreProperties>
</file>