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3C3758C9-09ED-48F1-BF16-163DA5ECFB03}" xr6:coauthVersionLast="47" xr6:coauthVersionMax="47" xr10:uidLastSave="{00000000-0000-0000-0000-000000000000}"/>
  <bookViews>
    <workbookView xWindow="-120" yWindow="-120" windowWidth="20730" windowHeight="11310" xr2:uid="{E10685B5-7AA3-45A5-9A0E-DB18104C15B4}"/>
  </bookViews>
  <sheets>
    <sheet name="Кленовая5 1" sheetId="2" r:id="rId1"/>
    <sheet name="Кленовая 5 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K25" i="2"/>
  <c r="H26" i="2"/>
  <c r="H30" i="2" s="1"/>
  <c r="K26" i="2"/>
  <c r="H27" i="2"/>
  <c r="K27" i="2"/>
  <c r="H28" i="2"/>
  <c r="K28" i="2"/>
  <c r="E29" i="2"/>
  <c r="F29" i="2"/>
  <c r="G29" i="2"/>
  <c r="G30" i="2" s="1"/>
  <c r="H29" i="2"/>
  <c r="K29" i="2"/>
  <c r="D30" i="2"/>
  <c r="E30" i="2"/>
  <c r="F30" i="2"/>
  <c r="G33" i="2"/>
  <c r="H33" i="2"/>
  <c r="K33" i="2" s="1"/>
  <c r="J33" i="2"/>
  <c r="H34" i="2"/>
  <c r="J34" i="2"/>
  <c r="H35" i="2"/>
  <c r="H36" i="2"/>
  <c r="H37" i="2"/>
  <c r="J37" i="2"/>
  <c r="K37" i="2"/>
  <c r="H38" i="2"/>
  <c r="J38" i="2"/>
  <c r="H39" i="2"/>
  <c r="J39" i="2"/>
  <c r="H40" i="2"/>
  <c r="K40" i="2"/>
  <c r="E41" i="2"/>
  <c r="G41" i="2" s="1"/>
  <c r="F41" i="2"/>
  <c r="H42" i="2"/>
  <c r="J42" i="2"/>
  <c r="D43" i="2"/>
  <c r="F43" i="2"/>
  <c r="D49" i="2"/>
  <c r="E49" i="2"/>
  <c r="F49" i="2"/>
  <c r="G49" i="2"/>
  <c r="H49" i="2"/>
  <c r="H50" i="2"/>
  <c r="I17" i="1"/>
  <c r="G43" i="2" l="1"/>
  <c r="G51" i="2" s="1"/>
  <c r="E43" i="2"/>
  <c r="E51" i="2" s="1"/>
  <c r="H41" i="2"/>
  <c r="H43" i="2" s="1"/>
  <c r="H46" i="2" s="1"/>
</calcChain>
</file>

<file path=xl/sharedStrings.xml><?xml version="1.0" encoding="utf-8"?>
<sst xmlns="http://schemas.openxmlformats.org/spreadsheetml/2006/main" count="73" uniqueCount="66">
  <si>
    <t>Ремонт бетонных площадок - 107.10 т.р.</t>
  </si>
  <si>
    <t>Строительная экспертиза - 25.0 т.р.</t>
  </si>
  <si>
    <t>Аварийное обслуживание - 3.72 т.р.</t>
  </si>
  <si>
    <t>Производство работ по неисправности в системе освещения общедомовых помещений - 1.48 т.р.</t>
  </si>
  <si>
    <t>Расходный материал - 0.77 т.р.</t>
  </si>
  <si>
    <t>замена замков в помещениях общего пользования - 0.93 т.р.</t>
  </si>
  <si>
    <t>Замена разбитых стекол окон, дверей, ремонт поручней, стен в подъезде,</t>
  </si>
  <si>
    <t>Ремонт систем ГВС, ХВс, ЦО - 1.62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</si>
  <si>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140</t>
    </r>
    <r>
      <rPr>
        <b/>
        <sz val="11"/>
        <color indexed="8"/>
        <rFont val="Calibri"/>
        <family val="2"/>
        <charset val="204"/>
      </rPr>
      <t>,62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</si>
  <si>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</si>
  <si>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</si>
  <si>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</si>
  <si>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</si>
  <si>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</si>
  <si>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</si>
  <si>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</si>
  <si>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</si>
  <si>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</si>
  <si>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</si>
  <si>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5/1 по ул. Кленовая с 01.01.2021г. по 31.12.2021г.</t>
  </si>
  <si>
    <t>по выполнению плана текущего ремонта жилого дома</t>
  </si>
  <si>
    <t>ОТЧЕТ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</si>
  <si>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</si>
  <si>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</si>
  <si>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</si>
  <si>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</si>
  <si>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</si>
  <si>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</si>
  <si>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</si>
  <si>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</si>
  <si>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</si>
  <si>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</si>
  <si>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</si>
  <si>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</si>
  <si>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</si>
  <si>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</si>
  <si>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</si>
  <si>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</si>
  <si>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</si>
  <si>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</si>
  <si>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</si>
  <si>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</si>
  <si>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</si>
  <si>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</si>
  <si>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Н/2009-80 от 01.07.2009г.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</si>
  <si>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</si>
  <si>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</si>
  <si>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</si>
  <si>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</si>
  <si>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</si>
  <si>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</si>
  <si>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</si>
  <si>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</si>
  <si>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</si>
  <si>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</si>
  <si>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</si>
  <si>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</si>
  <si>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</si>
  <si>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</si>
  <si>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</si>
  <si>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</si>
  <si>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</si>
  <si>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5/1 по ул. Кленовая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</si>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</sst>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4" fontId="7" fillId="0" borderId="0" xfId="1" applyNumberFormat="1" applyFont="1"/>
    <xf numFmtId="0" fontId="8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4" fontId="9" fillId="0" borderId="4" xfId="1" applyNumberFormat="1" applyFont="1" applyBorder="1" applyAlignment="1">
      <alignment vertical="top" wrapText="1"/>
    </xf>
    <xf numFmtId="0" fontId="9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0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1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4" fontId="13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4" fillId="0" borderId="0" xfId="1" applyNumberFormat="1"/>
    <xf numFmtId="0" fontId="5" fillId="0" borderId="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9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9" fillId="0" borderId="9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ED767A9B-8D14-4200-8B29-958083B53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835A-26D2-462C-AA3A-282D3E13F5DD}">
  <dimension ref="A1:K52"/>
  <sheetViews>
    <sheetView tabSelected="1" topLeftCell="C37" zoomScaleNormal="100" workbookViewId="0">
      <selection activeCell="E51" sqref="E51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8.42578125" style="10" customWidth="1"/>
    <col min="4" max="4" width="13.710937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7109375" style="10" customWidth="1"/>
    <col min="9" max="9" width="23.42578125" style="10" customWidth="1"/>
    <col min="10" max="10" width="11.42578125" style="9" hidden="1" customWidth="1"/>
    <col min="11" max="11" width="9.5703125" style="9" hidden="1" customWidth="1"/>
    <col min="12" max="16384" width="9.140625" style="9"/>
  </cols>
  <sheetData>
    <row r="1" spans="3:9" ht="12.75" hidden="1" customHeight="1" x14ac:dyDescent="0.2">
      <c r="C1" s="50"/>
      <c r="D1" s="50"/>
      <c r="E1" s="50"/>
      <c r="F1" s="50"/>
      <c r="G1" s="50"/>
      <c r="H1" s="50"/>
      <c r="I1" s="50"/>
    </row>
    <row r="2" spans="3:9" ht="13.5" hidden="1" customHeight="1" thickBot="1" x14ac:dyDescent="0.25">
      <c r="C2" s="50"/>
      <c r="D2" s="50"/>
      <c r="E2" s="50" t="s">
        <v>65</v>
      </c>
      <c r="F2" s="50"/>
      <c r="G2" s="50"/>
      <c r="H2" s="50"/>
      <c r="I2" s="50"/>
    </row>
    <row r="3" spans="3:9" ht="13.5" hidden="1" customHeight="1" thickBot="1" x14ac:dyDescent="0.25">
      <c r="C3" s="55"/>
      <c r="D3" s="54"/>
      <c r="E3" s="53"/>
      <c r="F3" s="53"/>
      <c r="G3" s="53"/>
      <c r="H3" s="53"/>
      <c r="I3" s="52"/>
    </row>
    <row r="4" spans="3:9" ht="12.75" hidden="1" customHeight="1" x14ac:dyDescent="0.2">
      <c r="C4" s="51"/>
      <c r="D4" s="51"/>
      <c r="E4" s="50"/>
      <c r="F4" s="50"/>
      <c r="G4" s="50"/>
      <c r="H4" s="50"/>
      <c r="I4" s="50"/>
    </row>
    <row r="5" spans="3:9" ht="12.75" customHeight="1" x14ac:dyDescent="0.2">
      <c r="C5" s="51"/>
      <c r="D5" s="51"/>
      <c r="E5" s="50"/>
      <c r="F5" s="50"/>
      <c r="G5" s="50"/>
      <c r="H5" s="50"/>
      <c r="I5" s="50"/>
    </row>
    <row r="6" spans="3:9" ht="12.75" customHeight="1" x14ac:dyDescent="0.2">
      <c r="C6" s="51"/>
      <c r="D6" s="51"/>
      <c r="E6" s="50"/>
      <c r="F6" s="50"/>
      <c r="G6" s="50"/>
      <c r="H6" s="50"/>
      <c r="I6" s="50"/>
    </row>
    <row r="7" spans="3:9" ht="12.75" customHeight="1" x14ac:dyDescent="0.2">
      <c r="C7" s="51"/>
      <c r="D7" s="51"/>
      <c r="E7" s="50"/>
      <c r="F7" s="50"/>
      <c r="G7" s="50"/>
      <c r="H7" s="50"/>
      <c r="I7" s="50"/>
    </row>
    <row r="8" spans="3:9" ht="12.75" customHeight="1" x14ac:dyDescent="0.2">
      <c r="C8" s="51"/>
      <c r="D8" s="51"/>
      <c r="E8" s="50"/>
      <c r="F8" s="50"/>
      <c r="G8" s="50"/>
      <c r="H8" s="50"/>
      <c r="I8" s="50"/>
    </row>
    <row r="9" spans="3:9" ht="12.75" customHeight="1" x14ac:dyDescent="0.2">
      <c r="C9" s="51"/>
      <c r="D9" s="51"/>
      <c r="E9" s="50"/>
      <c r="F9" s="50"/>
      <c r="G9" s="50"/>
      <c r="H9" s="50"/>
      <c r="I9" s="50"/>
    </row>
    <row r="10" spans="3:9" ht="12.75" customHeight="1" x14ac:dyDescent="0.2">
      <c r="C10" s="51"/>
      <c r="D10" s="51"/>
      <c r="E10" s="50"/>
      <c r="F10" s="50"/>
      <c r="G10" s="50"/>
      <c r="H10" s="50"/>
      <c r="I10" s="50"/>
    </row>
    <row r="11" spans="3:9" ht="12.75" customHeight="1" x14ac:dyDescent="0.2">
      <c r="C11" s="51"/>
      <c r="D11" s="51"/>
      <c r="E11" s="50"/>
      <c r="F11" s="50"/>
      <c r="G11" s="50"/>
      <c r="H11" s="50"/>
      <c r="I11" s="50"/>
    </row>
    <row r="12" spans="3:9" ht="12.75" customHeight="1" x14ac:dyDescent="0.2">
      <c r="C12" s="51"/>
      <c r="D12" s="51"/>
      <c r="E12" s="50"/>
      <c r="F12" s="50"/>
      <c r="G12" s="50"/>
      <c r="H12" s="50"/>
      <c r="I12" s="50"/>
    </row>
    <row r="13" spans="3:9" ht="12.75" customHeight="1" x14ac:dyDescent="0.2">
      <c r="C13" s="51"/>
      <c r="D13" s="51"/>
      <c r="E13" s="50"/>
      <c r="F13" s="50"/>
      <c r="G13" s="50"/>
      <c r="H13" s="50"/>
      <c r="I13" s="50"/>
    </row>
    <row r="14" spans="3:9" ht="12.75" customHeight="1" x14ac:dyDescent="0.2">
      <c r="C14" s="51"/>
      <c r="D14" s="51"/>
      <c r="E14" s="50"/>
      <c r="F14" s="50"/>
      <c r="G14" s="50"/>
      <c r="H14" s="50"/>
      <c r="I14" s="50"/>
    </row>
    <row r="15" spans="3:9" ht="12.75" customHeight="1" x14ac:dyDescent="0.2">
      <c r="C15" s="51"/>
      <c r="D15" s="51"/>
      <c r="E15" s="50"/>
      <c r="F15" s="50"/>
      <c r="G15" s="50"/>
      <c r="H15" s="50"/>
      <c r="I15" s="50"/>
    </row>
    <row r="16" spans="3:9" ht="12.75" customHeight="1" x14ac:dyDescent="0.2">
      <c r="C16" s="51"/>
      <c r="D16" s="51"/>
      <c r="E16" s="50"/>
      <c r="F16" s="50"/>
      <c r="G16" s="50"/>
      <c r="H16" s="50"/>
      <c r="I16" s="50"/>
    </row>
    <row r="17" spans="3:11" ht="12.75" customHeight="1" x14ac:dyDescent="0.2">
      <c r="C17" s="51"/>
      <c r="D17" s="51"/>
      <c r="E17" s="50"/>
      <c r="F17" s="50"/>
      <c r="G17" s="50"/>
      <c r="H17" s="50"/>
      <c r="I17" s="50"/>
    </row>
    <row r="18" spans="3:11" ht="12.75" customHeight="1" x14ac:dyDescent="0.2">
      <c r="C18" s="51"/>
      <c r="D18" s="51"/>
      <c r="E18" s="50"/>
      <c r="F18" s="50"/>
      <c r="G18" s="50"/>
      <c r="H18" s="50"/>
      <c r="I18" s="50"/>
    </row>
    <row r="19" spans="3:11" ht="14.25" x14ac:dyDescent="0.2">
      <c r="C19" s="49" t="s">
        <v>64</v>
      </c>
      <c r="D19" s="49"/>
      <c r="E19" s="49"/>
      <c r="F19" s="49"/>
      <c r="G19" s="49"/>
      <c r="H19" s="49"/>
      <c r="I19" s="49"/>
    </row>
    <row r="20" spans="3:11" x14ac:dyDescent="0.2">
      <c r="C20" s="48" t="s">
        <v>63</v>
      </c>
      <c r="D20" s="48"/>
      <c r="E20" s="48"/>
      <c r="F20" s="48"/>
      <c r="G20" s="48"/>
      <c r="H20" s="48"/>
      <c r="I20" s="48"/>
    </row>
    <row r="21" spans="3:11" x14ac:dyDescent="0.2">
      <c r="C21" s="48" t="s">
        <v>62</v>
      </c>
      <c r="D21" s="48"/>
      <c r="E21" s="48"/>
      <c r="F21" s="48"/>
      <c r="G21" s="48"/>
      <c r="H21" s="48"/>
      <c r="I21" s="48"/>
    </row>
    <row r="22" spans="3:11" ht="6" customHeight="1" thickBot="1" x14ac:dyDescent="0.25">
      <c r="C22" s="47"/>
      <c r="D22" s="47"/>
      <c r="E22" s="47"/>
      <c r="F22" s="47"/>
      <c r="G22" s="47"/>
      <c r="H22" s="47"/>
      <c r="I22" s="47"/>
    </row>
    <row r="23" spans="3:11" ht="52.5" customHeight="1" thickBot="1" x14ac:dyDescent="0.25">
      <c r="C23" s="34" t="s">
        <v>52</v>
      </c>
      <c r="D23" s="37" t="s">
        <v>51</v>
      </c>
      <c r="E23" s="36" t="s">
        <v>50</v>
      </c>
      <c r="F23" s="36" t="s">
        <v>49</v>
      </c>
      <c r="G23" s="36" t="s">
        <v>48</v>
      </c>
      <c r="H23" s="36" t="s">
        <v>47</v>
      </c>
      <c r="I23" s="37" t="s">
        <v>61</v>
      </c>
    </row>
    <row r="24" spans="3:11" ht="13.5" customHeight="1" thickBot="1" x14ac:dyDescent="0.25">
      <c r="C24" s="46" t="s">
        <v>60</v>
      </c>
      <c r="D24" s="45"/>
      <c r="E24" s="45"/>
      <c r="F24" s="45"/>
      <c r="G24" s="45"/>
      <c r="H24" s="45"/>
      <c r="I24" s="44"/>
    </row>
    <row r="25" spans="3:11" ht="13.5" customHeight="1" thickBot="1" x14ac:dyDescent="0.25">
      <c r="C25" s="21" t="s">
        <v>59</v>
      </c>
      <c r="D25" s="25">
        <v>-2.1827872842550278E-10</v>
      </c>
      <c r="E25" s="28"/>
      <c r="F25" s="28"/>
      <c r="G25" s="28"/>
      <c r="H25" s="28">
        <f>+D25+E25-F25</f>
        <v>-2.1827872842550278E-10</v>
      </c>
      <c r="I25" s="43" t="s">
        <v>58</v>
      </c>
      <c r="K25" s="42">
        <f>130054.44-2488.21</f>
        <v>127566.23</v>
      </c>
    </row>
    <row r="26" spans="3:11" ht="13.5" customHeight="1" thickBot="1" x14ac:dyDescent="0.25">
      <c r="C26" s="21" t="s">
        <v>57</v>
      </c>
      <c r="D26" s="25">
        <v>0</v>
      </c>
      <c r="E26" s="24"/>
      <c r="F26" s="24"/>
      <c r="G26" s="28"/>
      <c r="H26" s="28">
        <f>+D26+E26-F26</f>
        <v>0</v>
      </c>
      <c r="I26" s="41"/>
      <c r="K26" s="9">
        <f>27081.92-6986.34</f>
        <v>20095.579999999998</v>
      </c>
    </row>
    <row r="27" spans="3:11" ht="13.5" customHeight="1" thickBot="1" x14ac:dyDescent="0.25">
      <c r="C27" s="21" t="s">
        <v>56</v>
      </c>
      <c r="D27" s="25">
        <v>8.0035533756017685E-11</v>
      </c>
      <c r="E27" s="24"/>
      <c r="F27" s="24"/>
      <c r="G27" s="28"/>
      <c r="H27" s="28">
        <f>+D27+E27-F27</f>
        <v>8.0035533756017685E-11</v>
      </c>
      <c r="I27" s="41"/>
      <c r="K27" s="42">
        <f>14515.87-2010.27</f>
        <v>12505.6</v>
      </c>
    </row>
    <row r="28" spans="3:11" ht="13.5" customHeight="1" thickBot="1" x14ac:dyDescent="0.25">
      <c r="C28" s="21" t="s">
        <v>55</v>
      </c>
      <c r="D28" s="25">
        <v>-9.9999999729334377E-3</v>
      </c>
      <c r="E28" s="24"/>
      <c r="F28" s="24">
        <v>-0.01</v>
      </c>
      <c r="G28" s="28"/>
      <c r="H28" s="28">
        <f>+D28+E28-F28</f>
        <v>2.7066562532929161E-11</v>
      </c>
      <c r="I28" s="41"/>
      <c r="K28" s="9">
        <f>3709.33-849.39+5102.31-691.9</f>
        <v>7270.35</v>
      </c>
    </row>
    <row r="29" spans="3:11" ht="13.5" customHeight="1" thickBot="1" x14ac:dyDescent="0.25">
      <c r="C29" s="21" t="s">
        <v>54</v>
      </c>
      <c r="D29" s="25">
        <v>6437.71</v>
      </c>
      <c r="E29" s="24">
        <f>56512.49+23558.45</f>
        <v>80070.94</v>
      </c>
      <c r="F29" s="24">
        <f>39231.99+16041.11-1.67-9.89-410.91-535.39</f>
        <v>54315.24</v>
      </c>
      <c r="G29" s="28">
        <f>+E29</f>
        <v>80070.94</v>
      </c>
      <c r="H29" s="28">
        <f>+D29+E29-F29</f>
        <v>32193.410000000011</v>
      </c>
      <c r="I29" s="40"/>
      <c r="K29" s="9">
        <f>237.59-654.42+78.21-363.73-111.64-1.44</f>
        <v>-815.43</v>
      </c>
    </row>
    <row r="30" spans="3:11" ht="13.5" customHeight="1" thickBot="1" x14ac:dyDescent="0.25">
      <c r="C30" s="21" t="s">
        <v>29</v>
      </c>
      <c r="D30" s="20">
        <f>SUM(D25:D29)</f>
        <v>6437.6999999998889</v>
      </c>
      <c r="E30" s="20">
        <f>SUM(E25:E29)</f>
        <v>80070.94</v>
      </c>
      <c r="F30" s="20">
        <f>SUM(F25:F29)</f>
        <v>54315.229999999996</v>
      </c>
      <c r="G30" s="20">
        <f>SUM(G25:G29)</f>
        <v>80070.94</v>
      </c>
      <c r="H30" s="20">
        <f>SUM(H25:H29)</f>
        <v>32193.409999999898</v>
      </c>
      <c r="I30" s="39"/>
    </row>
    <row r="31" spans="3:11" ht="13.5" customHeight="1" thickBot="1" x14ac:dyDescent="0.25">
      <c r="C31" s="38" t="s">
        <v>53</v>
      </c>
      <c r="D31" s="38"/>
      <c r="E31" s="38"/>
      <c r="F31" s="38"/>
      <c r="G31" s="38"/>
      <c r="H31" s="38"/>
      <c r="I31" s="38"/>
    </row>
    <row r="32" spans="3:11" ht="50.25" customHeight="1" thickBot="1" x14ac:dyDescent="0.25">
      <c r="C32" s="27" t="s">
        <v>52</v>
      </c>
      <c r="D32" s="37" t="s">
        <v>51</v>
      </c>
      <c r="E32" s="36" t="s">
        <v>50</v>
      </c>
      <c r="F32" s="36" t="s">
        <v>49</v>
      </c>
      <c r="G32" s="36" t="s">
        <v>48</v>
      </c>
      <c r="H32" s="36" t="s">
        <v>47</v>
      </c>
      <c r="I32" s="35" t="s">
        <v>46</v>
      </c>
    </row>
    <row r="33" spans="3:11" ht="22.5" customHeight="1" thickBot="1" x14ac:dyDescent="0.25">
      <c r="C33" s="34" t="s">
        <v>45</v>
      </c>
      <c r="D33" s="33">
        <v>101002.89</v>
      </c>
      <c r="E33" s="23">
        <v>1086720.1200000001</v>
      </c>
      <c r="F33" s="23">
        <v>1082506.2</v>
      </c>
      <c r="G33" s="23">
        <f>+E33</f>
        <v>1086720.1200000001</v>
      </c>
      <c r="H33" s="23">
        <f>+D33+E33-F33</f>
        <v>105216.81000000006</v>
      </c>
      <c r="I33" s="32" t="s">
        <v>44</v>
      </c>
      <c r="J33" s="30">
        <f>48628.37-7477.66-D33</f>
        <v>-59852.179999999993</v>
      </c>
      <c r="K33" s="30">
        <f>360.69-31.62+1416-121.93+54822.38-11197.49-H33</f>
        <v>-59968.780000000057</v>
      </c>
    </row>
    <row r="34" spans="3:11" ht="14.25" customHeight="1" thickBot="1" x14ac:dyDescent="0.25">
      <c r="C34" s="21" t="s">
        <v>43</v>
      </c>
      <c r="D34" s="25">
        <v>22489.79</v>
      </c>
      <c r="E34" s="28">
        <v>241193.88</v>
      </c>
      <c r="F34" s="28">
        <v>240331.14</v>
      </c>
      <c r="G34" s="23">
        <v>140618.98000000001</v>
      </c>
      <c r="H34" s="23">
        <f>+D34+E34-F34</f>
        <v>23352.52999999997</v>
      </c>
      <c r="I34" s="31"/>
      <c r="J34" s="30">
        <f>12097.15-2328.61</f>
        <v>9768.5399999999991</v>
      </c>
    </row>
    <row r="35" spans="3:11" ht="13.5" hidden="1" customHeight="1" thickBot="1" x14ac:dyDescent="0.25">
      <c r="C35" s="27" t="s">
        <v>42</v>
      </c>
      <c r="D35" s="29">
        <v>0</v>
      </c>
      <c r="E35" s="28"/>
      <c r="F35" s="28"/>
      <c r="G35" s="23"/>
      <c r="H35" s="23">
        <f>+D35+E35-F35</f>
        <v>0</v>
      </c>
      <c r="I35" s="19"/>
    </row>
    <row r="36" spans="3:11" ht="12.75" hidden="1" customHeight="1" thickBot="1" x14ac:dyDescent="0.25">
      <c r="C36" s="21" t="s">
        <v>41</v>
      </c>
      <c r="D36" s="25">
        <v>0</v>
      </c>
      <c r="E36" s="28"/>
      <c r="F36" s="28"/>
      <c r="G36" s="23"/>
      <c r="H36" s="23">
        <f>+D36+E36-F36</f>
        <v>0</v>
      </c>
      <c r="I36" s="26" t="s">
        <v>40</v>
      </c>
    </row>
    <row r="37" spans="3:11" ht="26.25" customHeight="1" thickBot="1" x14ac:dyDescent="0.25">
      <c r="C37" s="21" t="s">
        <v>39</v>
      </c>
      <c r="D37" s="25">
        <v>-28.32</v>
      </c>
      <c r="E37" s="28"/>
      <c r="F37" s="28">
        <v>-28.32</v>
      </c>
      <c r="G37" s="23"/>
      <c r="H37" s="23">
        <f>+D37+E37-F37</f>
        <v>0</v>
      </c>
      <c r="I37" s="22" t="s">
        <v>38</v>
      </c>
      <c r="J37" s="9">
        <f>32.23+11480.14-1845.57</f>
        <v>9666.7999999999993</v>
      </c>
      <c r="K37" s="9">
        <f>12875.15-2697+288.39</f>
        <v>10466.539999999999</v>
      </c>
    </row>
    <row r="38" spans="3:11" ht="25.5" customHeight="1" thickBot="1" x14ac:dyDescent="0.25">
      <c r="C38" s="21" t="s">
        <v>37</v>
      </c>
      <c r="D38" s="25">
        <v>758.32</v>
      </c>
      <c r="E38" s="24">
        <v>8132.16</v>
      </c>
      <c r="F38" s="24">
        <v>8103.08</v>
      </c>
      <c r="G38" s="23">
        <v>7002.6</v>
      </c>
      <c r="H38" s="23">
        <f>+D38+E38-F38</f>
        <v>787.39999999999964</v>
      </c>
      <c r="I38" s="22" t="s">
        <v>36</v>
      </c>
      <c r="J38" s="9">
        <f>433.47-84.39</f>
        <v>349.08000000000004</v>
      </c>
    </row>
    <row r="39" spans="3:11" ht="13.5" customHeight="1" thickBot="1" x14ac:dyDescent="0.25">
      <c r="C39" s="27" t="s">
        <v>35</v>
      </c>
      <c r="D39" s="25"/>
      <c r="E39" s="24"/>
      <c r="F39" s="24"/>
      <c r="G39" s="23"/>
      <c r="H39" s="23">
        <f>+D39+E39-F39</f>
        <v>0</v>
      </c>
      <c r="I39" s="26"/>
      <c r="J39" s="9">
        <f>7894.86-447.35</f>
        <v>7447.5099999999993</v>
      </c>
    </row>
    <row r="40" spans="3:11" ht="13.5" customHeight="1" thickBot="1" x14ac:dyDescent="0.25">
      <c r="C40" s="27" t="s">
        <v>34</v>
      </c>
      <c r="D40" s="25">
        <v>-120.21</v>
      </c>
      <c r="E40" s="24"/>
      <c r="F40" s="24">
        <v>-120.21</v>
      </c>
      <c r="G40" s="23"/>
      <c r="H40" s="23">
        <f>+D40+E40-F40</f>
        <v>0</v>
      </c>
      <c r="I40" s="26"/>
      <c r="K40" s="9">
        <f>963.9+478.41</f>
        <v>1442.31</v>
      </c>
    </row>
    <row r="41" spans="3:11" ht="13.5" customHeight="1" thickBot="1" x14ac:dyDescent="0.25">
      <c r="C41" s="27" t="s">
        <v>33</v>
      </c>
      <c r="D41" s="25">
        <v>13505.8</v>
      </c>
      <c r="E41" s="24">
        <f>18488.88+4991.06</f>
        <v>23479.940000000002</v>
      </c>
      <c r="F41" s="24">
        <f>27847.24+7326.79</f>
        <v>35174.03</v>
      </c>
      <c r="G41" s="23">
        <f>+E41</f>
        <v>23479.940000000002</v>
      </c>
      <c r="H41" s="23">
        <f>+D41+E41-F41</f>
        <v>1811.7100000000064</v>
      </c>
      <c r="I41" s="26" t="s">
        <v>32</v>
      </c>
    </row>
    <row r="42" spans="3:11" ht="13.5" customHeight="1" thickBot="1" x14ac:dyDescent="0.25">
      <c r="C42" s="21" t="s">
        <v>31</v>
      </c>
      <c r="D42" s="25">
        <v>3133.39</v>
      </c>
      <c r="E42" s="24">
        <v>33604.199999999997</v>
      </c>
      <c r="F42" s="24">
        <v>33483.99</v>
      </c>
      <c r="G42" s="23">
        <v>33192.720000000001</v>
      </c>
      <c r="H42" s="23">
        <f>+D42+E42-F42</f>
        <v>3253.5999999999985</v>
      </c>
      <c r="I42" s="22" t="s">
        <v>30</v>
      </c>
      <c r="J42" s="9">
        <f>1799.49-345.96</f>
        <v>1453.53</v>
      </c>
    </row>
    <row r="43" spans="3:11" ht="13.5" customHeight="1" thickBot="1" x14ac:dyDescent="0.25">
      <c r="C43" s="21" t="s">
        <v>29</v>
      </c>
      <c r="D43" s="20">
        <f>SUM(D33:D42)</f>
        <v>140741.66</v>
      </c>
      <c r="E43" s="20">
        <f>SUM(E33:E42)</f>
        <v>1393130.2999999998</v>
      </c>
      <c r="F43" s="20">
        <f>SUM(F33:F42)</f>
        <v>1399449.91</v>
      </c>
      <c r="G43" s="20">
        <f>SUM(G33:G42)</f>
        <v>1291014.3600000001</v>
      </c>
      <c r="H43" s="20">
        <f>SUM(H33:H42)</f>
        <v>134422.05000000002</v>
      </c>
      <c r="I43" s="19"/>
    </row>
    <row r="44" spans="3:11" ht="13.5" customHeight="1" thickBot="1" x14ac:dyDescent="0.25">
      <c r="C44" s="18" t="s">
        <v>28</v>
      </c>
      <c r="D44" s="18"/>
      <c r="E44" s="18"/>
      <c r="F44" s="18"/>
      <c r="G44" s="18"/>
      <c r="H44" s="18"/>
      <c r="I44" s="18"/>
    </row>
    <row r="45" spans="3:11" ht="42.75" customHeight="1" thickBot="1" x14ac:dyDescent="0.25">
      <c r="C45" s="17" t="s">
        <v>27</v>
      </c>
      <c r="D45" s="16" t="s">
        <v>26</v>
      </c>
      <c r="E45" s="16"/>
      <c r="F45" s="16"/>
      <c r="G45" s="16"/>
      <c r="H45" s="16"/>
      <c r="I45" s="15" t="s">
        <v>25</v>
      </c>
    </row>
    <row r="46" spans="3:11" ht="26.25" customHeight="1" x14ac:dyDescent="0.3">
      <c r="C46" s="14" t="s">
        <v>24</v>
      </c>
      <c r="D46" s="14"/>
      <c r="E46" s="14"/>
      <c r="F46" s="14"/>
      <c r="G46" s="14"/>
      <c r="H46" s="13">
        <f>+H30+H43</f>
        <v>166615.4599999999</v>
      </c>
    </row>
    <row r="47" spans="3:11" ht="15" hidden="1" x14ac:dyDescent="0.25">
      <c r="C47" s="12" t="s">
        <v>23</v>
      </c>
      <c r="D47" s="12"/>
    </row>
    <row r="48" spans="3:11" ht="12.75" customHeight="1" x14ac:dyDescent="0.2"/>
    <row r="49" spans="3:8" hidden="1" x14ac:dyDescent="0.2">
      <c r="D49" s="11">
        <f>+D33+D34+D38</f>
        <v>124251</v>
      </c>
      <c r="E49" s="11">
        <f>+E33+E34+E38</f>
        <v>1336046.1599999999</v>
      </c>
      <c r="F49" s="11">
        <f>+F33+F34+F38</f>
        <v>1330940.42</v>
      </c>
      <c r="G49" s="11">
        <f>+G33+G34+G38</f>
        <v>1234341.7000000002</v>
      </c>
      <c r="H49" s="11">
        <f>+H33+H34+H38</f>
        <v>129356.74000000002</v>
      </c>
    </row>
    <row r="50" spans="3:8" hidden="1" x14ac:dyDescent="0.2">
      <c r="D50" s="11"/>
      <c r="H50" s="10">
        <f>19994.65+2734.47+653.63+18213+85749.07+5430.59+2026.31+563.66</f>
        <v>135365.38</v>
      </c>
    </row>
    <row r="51" spans="3:8" x14ac:dyDescent="0.2">
      <c r="C51" s="10" t="s">
        <v>22</v>
      </c>
      <c r="E51" s="11">
        <f>+E43+E30+23400</f>
        <v>1496601.2399999998</v>
      </c>
      <c r="F51" s="11"/>
      <c r="G51" s="11">
        <f>+G43+G30</f>
        <v>1371085.3</v>
      </c>
    </row>
    <row r="52" spans="3:8" x14ac:dyDescent="0.2">
      <c r="H52" s="11"/>
    </row>
  </sheetData>
  <mergeCells count="10">
    <mergeCell ref="I33:I34"/>
    <mergeCell ref="C44:I44"/>
    <mergeCell ref="D45:H45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C4F6-AE62-45EA-9001-79656F780C8B}">
  <dimension ref="A13:I27"/>
  <sheetViews>
    <sheetView topLeftCell="A12" zoomScaleNormal="100" zoomScaleSheetLayoutView="120" workbookViewId="0">
      <selection activeCell="H23" sqref="H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8" t="s">
        <v>21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20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19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18</v>
      </c>
      <c r="B16" s="7" t="s">
        <v>17</v>
      </c>
      <c r="C16" s="7" t="s">
        <v>16</v>
      </c>
      <c r="D16" s="7" t="s">
        <v>15</v>
      </c>
      <c r="E16" s="7" t="s">
        <v>14</v>
      </c>
      <c r="F16" s="7" t="s">
        <v>13</v>
      </c>
      <c r="G16" s="7" t="s">
        <v>12</v>
      </c>
      <c r="H16" s="7" t="s">
        <v>11</v>
      </c>
      <c r="I16" s="6" t="s">
        <v>10</v>
      </c>
    </row>
    <row r="17" spans="1:9" x14ac:dyDescent="0.25">
      <c r="A17" s="5" t="s">
        <v>9</v>
      </c>
      <c r="B17" s="3">
        <v>15.26</v>
      </c>
      <c r="C17" s="3"/>
      <c r="D17" s="3">
        <v>241.19</v>
      </c>
      <c r="E17" s="3">
        <v>240.33</v>
      </c>
      <c r="F17" s="3">
        <v>23.4</v>
      </c>
      <c r="G17" s="4">
        <v>140.61897999999999</v>
      </c>
      <c r="H17" s="3">
        <v>23.352530000000002</v>
      </c>
      <c r="I17" s="2">
        <f>B17+D17+F17-G17</f>
        <v>139.23101999999997</v>
      </c>
    </row>
    <row r="19" spans="1:9" x14ac:dyDescent="0.25">
      <c r="A19" t="s">
        <v>8</v>
      </c>
    </row>
    <row r="20" spans="1:9" x14ac:dyDescent="0.25">
      <c r="A20" s="1" t="s">
        <v>7</v>
      </c>
      <c r="B20" s="1"/>
      <c r="C20" s="1"/>
      <c r="D20" s="1"/>
      <c r="E20" s="1"/>
      <c r="F20" s="1"/>
    </row>
    <row r="21" spans="1:9" x14ac:dyDescent="0.25">
      <c r="A21" s="1" t="s">
        <v>6</v>
      </c>
      <c r="B21" s="1"/>
      <c r="C21" s="1"/>
      <c r="D21" s="1"/>
      <c r="E21" s="1"/>
      <c r="F21" s="1"/>
    </row>
    <row r="22" spans="1:9" x14ac:dyDescent="0.25">
      <c r="A22" s="1" t="s">
        <v>5</v>
      </c>
      <c r="B22" s="1"/>
      <c r="C22" s="1"/>
      <c r="D22" s="1"/>
      <c r="E22" s="1"/>
      <c r="F22" s="1"/>
    </row>
    <row r="23" spans="1:9" x14ac:dyDescent="0.25">
      <c r="A23" s="1" t="s">
        <v>4</v>
      </c>
      <c r="B23" s="1"/>
      <c r="C23" s="1"/>
      <c r="D23" s="1"/>
      <c r="E23" s="1"/>
      <c r="F23" s="1"/>
    </row>
    <row r="24" spans="1:9" x14ac:dyDescent="0.25">
      <c r="A24" s="1" t="s">
        <v>3</v>
      </c>
      <c r="B24" s="1"/>
      <c r="C24" s="1"/>
      <c r="D24" s="1"/>
      <c r="E24" s="1"/>
      <c r="F24" s="1"/>
    </row>
    <row r="25" spans="1:9" x14ac:dyDescent="0.25">
      <c r="A25" s="1" t="s">
        <v>2</v>
      </c>
      <c r="B25" s="1"/>
      <c r="C25" s="1"/>
      <c r="D25" s="1"/>
      <c r="E25" s="1"/>
      <c r="F25" s="1"/>
    </row>
    <row r="26" spans="1:9" x14ac:dyDescent="0.25">
      <c r="A26" s="1" t="s">
        <v>1</v>
      </c>
      <c r="B26" s="1"/>
      <c r="C26" s="1"/>
      <c r="D26" s="1"/>
      <c r="E26" s="1"/>
      <c r="F26" s="1"/>
    </row>
    <row r="27" spans="1:9" x14ac:dyDescent="0.25">
      <c r="A27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1</vt:lpstr>
      <vt:lpstr>Кленовая 5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2022-03-02T10:58:45Z</dcterms:created>
  <dcterms:modified xsi:type="dcterms:W3CDTF">2022-03-19T18:09:26Z</dcterms:modified>
</cp:coreProperties>
</file>