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A2BF3FDA-2A8E-43D4-81D1-4CCFA6F345F2}" xr6:coauthVersionLast="47" xr6:coauthVersionMax="47" xr10:uidLastSave="{00000000-0000-0000-0000-000000000000}"/>
  <bookViews>
    <workbookView xWindow="-120" yWindow="-120" windowWidth="20730" windowHeight="11310" xr2:uid="{2A3ACF25-BC79-47CA-A126-808B832B8A14}"/>
  </bookViews>
  <sheets>
    <sheet name="Кленовая5 4" sheetId="2" r:id="rId1"/>
    <sheet name="Кленовая 5 4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2" l="1"/>
  <c r="H27" i="2" s="1"/>
  <c r="H32" i="2" s="1"/>
  <c r="K27" i="2"/>
  <c r="D28" i="2"/>
  <c r="H28" i="2" s="1"/>
  <c r="F28" i="2"/>
  <c r="K28" i="2"/>
  <c r="D29" i="2"/>
  <c r="H29" i="2" s="1"/>
  <c r="K29" i="2"/>
  <c r="D30" i="2"/>
  <c r="H30" i="2"/>
  <c r="K30" i="2"/>
  <c r="D31" i="2"/>
  <c r="H31" i="2" s="1"/>
  <c r="E31" i="2"/>
  <c r="F31" i="2"/>
  <c r="F32" i="2" s="1"/>
  <c r="K31" i="2"/>
  <c r="E32" i="2"/>
  <c r="E53" i="2" s="1"/>
  <c r="G32" i="2"/>
  <c r="D35" i="2"/>
  <c r="H35" i="2" s="1"/>
  <c r="G35" i="2"/>
  <c r="D36" i="2"/>
  <c r="H36" i="2"/>
  <c r="H37" i="2"/>
  <c r="H38" i="2"/>
  <c r="D39" i="2"/>
  <c r="H39" i="2"/>
  <c r="J39" i="2"/>
  <c r="K39" i="2"/>
  <c r="H40" i="2"/>
  <c r="D41" i="2"/>
  <c r="G41" i="2"/>
  <c r="H41" i="2"/>
  <c r="D42" i="2"/>
  <c r="H42" i="2"/>
  <c r="J42" i="2"/>
  <c r="K42" i="2"/>
  <c r="H43" i="2"/>
  <c r="E44" i="2"/>
  <c r="F44" i="2"/>
  <c r="G44" i="2"/>
  <c r="D51" i="2"/>
  <c r="E51" i="2"/>
  <c r="F51" i="2"/>
  <c r="G51" i="2"/>
  <c r="H52" i="2"/>
  <c r="G53" i="2"/>
  <c r="D55" i="2"/>
  <c r="I17" i="1"/>
  <c r="H44" i="2" l="1"/>
  <c r="K35" i="2"/>
  <c r="H51" i="2"/>
  <c r="H47" i="2"/>
  <c r="J35" i="2"/>
  <c r="D32" i="2"/>
  <c r="D44" i="2"/>
  <c r="D57" i="2" l="1"/>
</calcChain>
</file>

<file path=xl/sharedStrings.xml><?xml version="1.0" encoding="utf-8"?>
<sst xmlns="http://schemas.openxmlformats.org/spreadsheetml/2006/main" count="71" uniqueCount="64">
  <si>
    <t>Ремонт бетонных площадок - 102.34 т.р.</t>
  </si>
  <si>
    <t>Строительная экспертиза - 25.0 т.р.</t>
  </si>
  <si>
    <t>Замена стояков ХВС и ГВС кв.142 - 153.94 т.р.</t>
  </si>
  <si>
    <t>Аварийное обслуживание - 1.84 т.р.</t>
  </si>
  <si>
    <t>Производство работ по неисправности в системе освещения общедомовых помещений - 1.73 т.р.</t>
  </si>
  <si>
    <t>Расходный материал - 0.77 т.р.</t>
  </si>
  <si>
    <t>Восстановление водоотводящих устройств (работы на чердаке, в подвале) - 0.77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</si>
  <si>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286</t>
    </r>
    <r>
      <rPr>
        <b/>
        <sz val="11"/>
        <color indexed="8"/>
        <rFont val="Calibri"/>
        <family val="2"/>
        <charset val="204"/>
      </rPr>
      <t xml:space="preserve">.39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</si>
  <si>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</si>
  <si>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</si>
  <si>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</si>
  <si>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</si>
  <si>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</si>
  <si>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</si>
  <si>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</si>
  <si>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</si>
  <si>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</si>
  <si>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</si>
  <si>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5/4 по ул. Кленовая с 01.01.2021г. по 31.12.2021г.</t>
  </si>
  <si>
    <t>по выполнению плана текущего ремонта жилого дома</t>
  </si>
  <si>
    <t>ОТЧЕТ</t>
  </si>
  <si>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</si>
  <si>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</si>
  <si>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</si>
  <si>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</si>
  <si>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ООО "Икс-Трим", АО "Эр-Телеком холдинг", ПАО "Ростелеком"</t>
  </si>
  <si>
    <t xml:space="preserve">Поступило за размещение интернет оборудования  23400,00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</si>
  <si>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</si>
  <si>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</si>
  <si>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</si>
  <si>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</si>
  <si>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</si>
  <si>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</si>
  <si>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</si>
  <si>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</si>
  <si>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</si>
  <si>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</si>
  <si>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</si>
  <si>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</si>
  <si>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</si>
  <si>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</si>
  <si>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</si>
  <si>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Н/2009-81 от 01.07.2009г.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</si>
  <si>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</si>
  <si>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</si>
  <si>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</si>
  <si>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</si>
  <si>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</si>
  <si>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</si>
  <si>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</si>
  <si>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</si>
  <si>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</si>
  <si>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</si>
  <si>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</si>
  <si>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</si>
  <si>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</si>
  <si>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"СТЭК",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</si>
  <si>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</si>
  <si>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</si>
  <si>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</si>
  <si>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5/4 по ул. Кленовая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</si>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</sst>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2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/>
    <xf numFmtId="0" fontId="5" fillId="0" borderId="0" xfId="1" applyFont="1"/>
    <xf numFmtId="4" fontId="5" fillId="0" borderId="0" xfId="1" applyNumberFormat="1" applyFont="1"/>
    <xf numFmtId="0" fontId="6" fillId="0" borderId="0" xfId="1" applyFont="1"/>
    <xf numFmtId="0" fontId="7" fillId="0" borderId="0" xfId="1" applyFont="1"/>
    <xf numFmtId="4" fontId="8" fillId="0" borderId="0" xfId="1" applyNumberFormat="1" applyFont="1"/>
    <xf numFmtId="0" fontId="9" fillId="0" borderId="0" xfId="1" applyFont="1"/>
    <xf numFmtId="0" fontId="5" fillId="0" borderId="1" xfId="1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4" fontId="10" fillId="0" borderId="4" xfId="1" applyNumberFormat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4" fontId="11" fillId="0" borderId="6" xfId="1" applyNumberFormat="1" applyFont="1" applyBorder="1" applyAlignment="1">
      <alignment vertical="top" wrapText="1"/>
    </xf>
    <xf numFmtId="4" fontId="5" fillId="0" borderId="4" xfId="1" applyNumberFormat="1" applyFont="1" applyBorder="1" applyAlignment="1">
      <alignment vertical="top" wrapText="1"/>
    </xf>
    <xf numFmtId="4" fontId="5" fillId="0" borderId="4" xfId="1" applyNumberFormat="1" applyFont="1" applyBorder="1" applyAlignment="1">
      <alignment horizontal="right" vertical="top" wrapText="1"/>
    </xf>
    <xf numFmtId="2" fontId="4" fillId="0" borderId="0" xfId="1" applyNumberFormat="1"/>
    <xf numFmtId="0" fontId="12" fillId="0" borderId="4" xfId="1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top" wrapText="1"/>
    </xf>
    <xf numFmtId="4" fontId="11" fillId="0" borderId="4" xfId="1" applyNumberFormat="1" applyFont="1" applyBorder="1" applyAlignment="1">
      <alignment vertical="top" wrapText="1"/>
    </xf>
    <xf numFmtId="4" fontId="6" fillId="0" borderId="4" xfId="1" applyNumberFormat="1" applyFont="1" applyBorder="1" applyAlignment="1">
      <alignment horizontal="right" vertical="top" wrapText="1"/>
    </xf>
    <xf numFmtId="0" fontId="14" fillId="0" borderId="5" xfId="1" applyFont="1" applyBorder="1" applyAlignment="1">
      <alignment horizontal="center" vertical="center" wrapText="1"/>
    </xf>
    <xf numFmtId="4" fontId="4" fillId="0" borderId="0" xfId="1" applyNumberFormat="1"/>
    <xf numFmtId="0" fontId="6" fillId="0" borderId="7" xfId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right" vertical="top" wrapText="1"/>
    </xf>
    <xf numFmtId="0" fontId="13" fillId="0" borderId="8" xfId="1" applyFont="1" applyBorder="1" applyAlignment="1">
      <alignment horizontal="center" vertical="top" wrapText="1"/>
    </xf>
    <xf numFmtId="0" fontId="13" fillId="0" borderId="4" xfId="1" applyFont="1" applyBorder="1" applyAlignment="1">
      <alignment horizontal="center" vertical="top" wrapText="1"/>
    </xf>
    <xf numFmtId="0" fontId="15" fillId="0" borderId="6" xfId="1" applyFont="1" applyBorder="1" applyAlignment="1">
      <alignment horizontal="center" vertical="top" wrapText="1"/>
    </xf>
    <xf numFmtId="0" fontId="13" fillId="0" borderId="6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top" wrapText="1"/>
    </xf>
    <xf numFmtId="0" fontId="13" fillId="0" borderId="9" xfId="1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top" wrapText="1"/>
    </xf>
    <xf numFmtId="0" fontId="16" fillId="0" borderId="12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/>
    <xf numFmtId="0" fontId="10" fillId="0" borderId="0" xfId="1" applyFont="1" applyAlignment="1">
      <alignment horizontal="center"/>
    </xf>
    <xf numFmtId="0" fontId="18" fillId="0" borderId="6" xfId="1" applyFont="1" applyBorder="1"/>
    <xf numFmtId="0" fontId="18" fillId="0" borderId="9" xfId="1" applyFont="1" applyBorder="1"/>
    <xf numFmtId="0" fontId="10" fillId="0" borderId="9" xfId="1" applyFont="1" applyBorder="1" applyAlignment="1">
      <alignment horizontal="center"/>
    </xf>
    <xf numFmtId="0" fontId="10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 xr:uid="{E3AD86DF-9872-43ED-AB3F-731C6A6267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C1F3B-6420-48A3-BA3D-743BD6B4D312}">
  <dimension ref="A1:K57"/>
  <sheetViews>
    <sheetView tabSelected="1" topLeftCell="C29" workbookViewId="0">
      <selection activeCell="I46" sqref="I46"/>
    </sheetView>
  </sheetViews>
  <sheetFormatPr defaultRowHeight="12.75" x14ac:dyDescent="0.2"/>
  <cols>
    <col min="1" max="1" width="3.42578125" style="9" hidden="1" customWidth="1"/>
    <col min="2" max="2" width="9.140625" style="9" hidden="1" customWidth="1"/>
    <col min="3" max="3" width="28.28515625" style="10" customWidth="1"/>
    <col min="4" max="4" width="13.140625" style="10" customWidth="1"/>
    <col min="5" max="5" width="11.85546875" style="10" customWidth="1"/>
    <col min="6" max="6" width="13.28515625" style="10" customWidth="1"/>
    <col min="7" max="7" width="11.85546875" style="10" customWidth="1"/>
    <col min="8" max="8" width="13.42578125" style="10" customWidth="1"/>
    <col min="9" max="9" width="24.85546875" style="10" customWidth="1"/>
    <col min="10" max="10" width="0" style="9" hidden="1" customWidth="1"/>
    <col min="11" max="11" width="9.5703125" style="9" hidden="1" customWidth="1"/>
    <col min="12" max="16384" width="9.140625" style="9"/>
  </cols>
  <sheetData>
    <row r="1" spans="3:9" ht="12.75" hidden="1" customHeight="1" x14ac:dyDescent="0.2">
      <c r="C1" s="51"/>
      <c r="D1" s="51"/>
      <c r="E1" s="51"/>
      <c r="F1" s="51"/>
      <c r="G1" s="51"/>
      <c r="H1" s="51"/>
      <c r="I1" s="51"/>
    </row>
    <row r="2" spans="3:9" ht="13.5" hidden="1" customHeight="1" thickBot="1" x14ac:dyDescent="0.25">
      <c r="C2" s="51"/>
      <c r="D2" s="51"/>
      <c r="E2" s="51" t="s">
        <v>63</v>
      </c>
      <c r="F2" s="51"/>
      <c r="G2" s="51"/>
      <c r="H2" s="51"/>
      <c r="I2" s="51"/>
    </row>
    <row r="3" spans="3:9" ht="13.5" hidden="1" customHeight="1" thickBot="1" x14ac:dyDescent="0.25">
      <c r="C3" s="56"/>
      <c r="D3" s="55"/>
      <c r="E3" s="54"/>
      <c r="F3" s="54"/>
      <c r="G3" s="54"/>
      <c r="H3" s="54"/>
      <c r="I3" s="53"/>
    </row>
    <row r="4" spans="3:9" ht="12.75" hidden="1" customHeight="1" x14ac:dyDescent="0.2">
      <c r="C4" s="52"/>
      <c r="D4" s="52"/>
      <c r="E4" s="51"/>
      <c r="F4" s="51"/>
      <c r="G4" s="51"/>
      <c r="H4" s="51"/>
      <c r="I4" s="51"/>
    </row>
    <row r="5" spans="3:9" ht="12.75" customHeight="1" x14ac:dyDescent="0.2">
      <c r="C5" s="52"/>
      <c r="D5" s="52"/>
      <c r="E5" s="51"/>
      <c r="F5" s="51"/>
      <c r="G5" s="51"/>
      <c r="H5" s="51"/>
      <c r="I5" s="51"/>
    </row>
    <row r="6" spans="3:9" ht="12.75" customHeight="1" x14ac:dyDescent="0.2">
      <c r="C6" s="52"/>
      <c r="D6" s="52"/>
      <c r="E6" s="51"/>
      <c r="F6" s="51"/>
      <c r="G6" s="51"/>
      <c r="H6" s="51"/>
      <c r="I6" s="51"/>
    </row>
    <row r="7" spans="3:9" ht="12.75" customHeight="1" x14ac:dyDescent="0.2">
      <c r="C7" s="52"/>
      <c r="D7" s="52"/>
      <c r="E7" s="51"/>
      <c r="F7" s="51"/>
      <c r="G7" s="51"/>
      <c r="H7" s="51"/>
      <c r="I7" s="51"/>
    </row>
    <row r="8" spans="3:9" ht="12.75" customHeight="1" x14ac:dyDescent="0.2">
      <c r="C8" s="52"/>
      <c r="D8" s="52"/>
      <c r="E8" s="51"/>
      <c r="F8" s="51"/>
      <c r="G8" s="51"/>
      <c r="H8" s="51"/>
      <c r="I8" s="51"/>
    </row>
    <row r="9" spans="3:9" ht="12.75" customHeight="1" x14ac:dyDescent="0.2">
      <c r="C9" s="52"/>
      <c r="D9" s="52"/>
      <c r="E9" s="51"/>
      <c r="F9" s="51"/>
      <c r="G9" s="51"/>
      <c r="H9" s="51"/>
      <c r="I9" s="51"/>
    </row>
    <row r="10" spans="3:9" ht="12.75" customHeight="1" x14ac:dyDescent="0.2">
      <c r="C10" s="52"/>
      <c r="D10" s="52"/>
      <c r="E10" s="51"/>
      <c r="F10" s="51"/>
      <c r="G10" s="51"/>
      <c r="H10" s="51"/>
      <c r="I10" s="51"/>
    </row>
    <row r="11" spans="3:9" ht="12.75" customHeight="1" x14ac:dyDescent="0.2">
      <c r="C11" s="52"/>
      <c r="D11" s="52"/>
      <c r="E11" s="51"/>
      <c r="F11" s="51"/>
      <c r="G11" s="51"/>
      <c r="H11" s="51"/>
      <c r="I11" s="51"/>
    </row>
    <row r="12" spans="3:9" ht="12.75" customHeight="1" x14ac:dyDescent="0.2">
      <c r="C12" s="52"/>
      <c r="D12" s="52"/>
      <c r="E12" s="51"/>
      <c r="F12" s="51"/>
      <c r="G12" s="51"/>
      <c r="H12" s="51"/>
      <c r="I12" s="51"/>
    </row>
    <row r="13" spans="3:9" ht="12.75" customHeight="1" x14ac:dyDescent="0.2">
      <c r="C13" s="52"/>
      <c r="D13" s="52"/>
      <c r="E13" s="51"/>
      <c r="F13" s="51"/>
      <c r="G13" s="51"/>
      <c r="H13" s="51"/>
      <c r="I13" s="51"/>
    </row>
    <row r="14" spans="3:9" ht="12.75" customHeight="1" x14ac:dyDescent="0.2">
      <c r="C14" s="52"/>
      <c r="D14" s="52"/>
      <c r="E14" s="51"/>
      <c r="F14" s="51"/>
      <c r="G14" s="51"/>
      <c r="H14" s="51"/>
      <c r="I14" s="51"/>
    </row>
    <row r="15" spans="3:9" ht="12.75" customHeight="1" x14ac:dyDescent="0.2">
      <c r="C15" s="52"/>
      <c r="D15" s="52"/>
      <c r="E15" s="51"/>
      <c r="F15" s="51"/>
      <c r="G15" s="51"/>
      <c r="H15" s="51"/>
      <c r="I15" s="51"/>
    </row>
    <row r="16" spans="3:9" ht="12.75" customHeight="1" x14ac:dyDescent="0.2">
      <c r="C16" s="52"/>
      <c r="D16" s="52"/>
      <c r="E16" s="51"/>
      <c r="F16" s="51"/>
      <c r="G16" s="51"/>
      <c r="H16" s="51"/>
      <c r="I16" s="51"/>
    </row>
    <row r="17" spans="3:11" ht="12.75" customHeight="1" x14ac:dyDescent="0.2">
      <c r="C17" s="52"/>
      <c r="D17" s="52"/>
      <c r="E17" s="51"/>
      <c r="F17" s="51"/>
      <c r="G17" s="51"/>
      <c r="H17" s="51"/>
      <c r="I17" s="51"/>
    </row>
    <row r="18" spans="3:11" ht="12.75" customHeight="1" x14ac:dyDescent="0.2">
      <c r="C18" s="52"/>
      <c r="D18" s="52"/>
      <c r="E18" s="51"/>
      <c r="F18" s="51"/>
      <c r="G18" s="51"/>
      <c r="H18" s="51"/>
      <c r="I18" s="51"/>
    </row>
    <row r="19" spans="3:11" ht="12.75" customHeight="1" x14ac:dyDescent="0.2">
      <c r="C19" s="52"/>
      <c r="D19" s="52"/>
      <c r="E19" s="51"/>
      <c r="F19" s="51"/>
      <c r="G19" s="51"/>
      <c r="H19" s="51"/>
      <c r="I19" s="51"/>
    </row>
    <row r="20" spans="3:11" ht="12.75" customHeight="1" x14ac:dyDescent="0.2">
      <c r="C20" s="52"/>
      <c r="D20" s="52"/>
      <c r="E20" s="51"/>
      <c r="F20" s="51"/>
      <c r="G20" s="51"/>
      <c r="H20" s="51"/>
      <c r="I20" s="51"/>
    </row>
    <row r="21" spans="3:11" ht="14.25" x14ac:dyDescent="0.2">
      <c r="C21" s="50" t="s">
        <v>62</v>
      </c>
      <c r="D21" s="50"/>
      <c r="E21" s="50"/>
      <c r="F21" s="50"/>
      <c r="G21" s="50"/>
      <c r="H21" s="50"/>
      <c r="I21" s="50"/>
    </row>
    <row r="22" spans="3:11" x14ac:dyDescent="0.2">
      <c r="C22" s="49" t="s">
        <v>61</v>
      </c>
      <c r="D22" s="49"/>
      <c r="E22" s="49"/>
      <c r="F22" s="49"/>
      <c r="G22" s="49"/>
      <c r="H22" s="49"/>
      <c r="I22" s="49"/>
    </row>
    <row r="23" spans="3:11" x14ac:dyDescent="0.2">
      <c r="C23" s="49" t="s">
        <v>60</v>
      </c>
      <c r="D23" s="49"/>
      <c r="E23" s="49"/>
      <c r="F23" s="49"/>
      <c r="G23" s="49"/>
      <c r="H23" s="49"/>
      <c r="I23" s="49"/>
    </row>
    <row r="24" spans="3:11" ht="6" customHeight="1" thickBot="1" x14ac:dyDescent="0.25">
      <c r="C24" s="48"/>
      <c r="D24" s="48"/>
      <c r="E24" s="48"/>
      <c r="F24" s="48"/>
      <c r="G24" s="48"/>
      <c r="H24" s="48"/>
      <c r="I24" s="48"/>
    </row>
    <row r="25" spans="3:11" ht="51" customHeight="1" thickBot="1" x14ac:dyDescent="0.25">
      <c r="C25" s="36" t="s">
        <v>50</v>
      </c>
      <c r="D25" s="39" t="s">
        <v>49</v>
      </c>
      <c r="E25" s="38" t="s">
        <v>48</v>
      </c>
      <c r="F25" s="38" t="s">
        <v>47</v>
      </c>
      <c r="G25" s="38" t="s">
        <v>46</v>
      </c>
      <c r="H25" s="38" t="s">
        <v>45</v>
      </c>
      <c r="I25" s="39" t="s">
        <v>59</v>
      </c>
    </row>
    <row r="26" spans="3:11" ht="13.5" customHeight="1" thickBot="1" x14ac:dyDescent="0.25">
      <c r="C26" s="47" t="s">
        <v>58</v>
      </c>
      <c r="D26" s="46"/>
      <c r="E26" s="46"/>
      <c r="F26" s="46"/>
      <c r="G26" s="46"/>
      <c r="H26" s="46"/>
      <c r="I26" s="45"/>
    </row>
    <row r="27" spans="3:11" ht="13.5" customHeight="1" thickBot="1" x14ac:dyDescent="0.25">
      <c r="C27" s="22" t="s">
        <v>57</v>
      </c>
      <c r="D27" s="26">
        <f>243495.08-107115.88-125097.73</f>
        <v>11281.469999999987</v>
      </c>
      <c r="E27" s="30"/>
      <c r="F27" s="30">
        <v>3345.08</v>
      </c>
      <c r="G27" s="30"/>
      <c r="H27" s="30">
        <f>+D27+E27-F27</f>
        <v>7936.3899999999867</v>
      </c>
      <c r="I27" s="44" t="s">
        <v>56</v>
      </c>
      <c r="K27" s="27">
        <f>234239.84+155589.82</f>
        <v>389829.66000000003</v>
      </c>
    </row>
    <row r="28" spans="3:11" ht="13.5" customHeight="1" thickBot="1" x14ac:dyDescent="0.25">
      <c r="C28" s="22" t="s">
        <v>55</v>
      </c>
      <c r="D28" s="26">
        <f>147481.23-69051.74-65028.54-2201.75-4375.55-918.06-1824.45</f>
        <v>4081.140000000004</v>
      </c>
      <c r="E28" s="25"/>
      <c r="F28" s="25">
        <f>819.67+113.34+271.8</f>
        <v>1204.81</v>
      </c>
      <c r="G28" s="30"/>
      <c r="H28" s="30">
        <f>+D28+E28-F28</f>
        <v>2876.330000000004</v>
      </c>
      <c r="I28" s="43"/>
      <c r="K28" s="27">
        <f>94173.45-666.29+126903.45</f>
        <v>220410.61</v>
      </c>
    </row>
    <row r="29" spans="3:11" ht="13.5" customHeight="1" thickBot="1" x14ac:dyDescent="0.25">
      <c r="C29" s="22" t="s">
        <v>54</v>
      </c>
      <c r="D29" s="26">
        <f>66562.22-29858.68-35944.43</f>
        <v>759.11000000000058</v>
      </c>
      <c r="E29" s="25"/>
      <c r="F29" s="25">
        <v>221.39</v>
      </c>
      <c r="G29" s="30"/>
      <c r="H29" s="30">
        <f>+D29+E29-F29</f>
        <v>537.7200000000006</v>
      </c>
      <c r="I29" s="43"/>
      <c r="K29" s="9">
        <f>16685.97+49650.45+1887.84</f>
        <v>68224.259999999995</v>
      </c>
    </row>
    <row r="30" spans="3:11" ht="13.5" customHeight="1" thickBot="1" x14ac:dyDescent="0.25">
      <c r="C30" s="22" t="s">
        <v>53</v>
      </c>
      <c r="D30" s="26">
        <f>45256.43-3410.54-2058.06-17757.94-20993.88</f>
        <v>1036.010000000002</v>
      </c>
      <c r="E30" s="25"/>
      <c r="F30" s="25">
        <v>302.16000000000003</v>
      </c>
      <c r="G30" s="30"/>
      <c r="H30" s="30">
        <f>+D30+E30-F30</f>
        <v>733.85000000000196</v>
      </c>
      <c r="I30" s="43"/>
      <c r="K30" s="9">
        <f>6060.91+19257.94+14186.85+13237.53-91.99</f>
        <v>52651.24</v>
      </c>
    </row>
    <row r="31" spans="3:11" ht="13.5" customHeight="1" thickBot="1" x14ac:dyDescent="0.25">
      <c r="C31" s="22" t="s">
        <v>52</v>
      </c>
      <c r="D31" s="26">
        <f>-2717.32-11.58-32.12-273.29-242.32</f>
        <v>-3276.63</v>
      </c>
      <c r="E31" s="25">
        <f>48328.49+20146.77</f>
        <v>68475.259999999995</v>
      </c>
      <c r="F31" s="25">
        <f>-59.54-448.15+9478.3+24842.38+1.09</f>
        <v>33814.079999999994</v>
      </c>
      <c r="G31" s="30"/>
      <c r="H31" s="30">
        <f>+D31+E31-F31</f>
        <v>31384.550000000003</v>
      </c>
      <c r="I31" s="42"/>
      <c r="K31" s="9">
        <f>31.19+781.97-67.61+152.41+497.94-0.01+16.84</f>
        <v>1412.73</v>
      </c>
    </row>
    <row r="32" spans="3:11" ht="13.5" customHeight="1" thickBot="1" x14ac:dyDescent="0.25">
      <c r="C32" s="22" t="s">
        <v>29</v>
      </c>
      <c r="D32" s="21">
        <f>SUM(D27:D31)</f>
        <v>13881.099999999991</v>
      </c>
      <c r="E32" s="21">
        <f>SUM(E27:E31)</f>
        <v>68475.259999999995</v>
      </c>
      <c r="F32" s="21">
        <f>SUM(F27:F31)</f>
        <v>38887.519999999997</v>
      </c>
      <c r="G32" s="21">
        <f>SUM(G27:G31)</f>
        <v>0</v>
      </c>
      <c r="H32" s="21">
        <f>SUM(H27:H31)</f>
        <v>43468.84</v>
      </c>
      <c r="I32" s="41"/>
    </row>
    <row r="33" spans="3:11" ht="13.5" customHeight="1" thickBot="1" x14ac:dyDescent="0.25">
      <c r="C33" s="40" t="s">
        <v>51</v>
      </c>
      <c r="D33" s="40"/>
      <c r="E33" s="40"/>
      <c r="F33" s="40"/>
      <c r="G33" s="40"/>
      <c r="H33" s="40"/>
      <c r="I33" s="40"/>
    </row>
    <row r="34" spans="3:11" ht="52.5" customHeight="1" thickBot="1" x14ac:dyDescent="0.25">
      <c r="C34" s="29" t="s">
        <v>50</v>
      </c>
      <c r="D34" s="39" t="s">
        <v>49</v>
      </c>
      <c r="E34" s="38" t="s">
        <v>48</v>
      </c>
      <c r="F34" s="38" t="s">
        <v>47</v>
      </c>
      <c r="G34" s="38" t="s">
        <v>46</v>
      </c>
      <c r="H34" s="38" t="s">
        <v>45</v>
      </c>
      <c r="I34" s="37" t="s">
        <v>44</v>
      </c>
    </row>
    <row r="35" spans="3:11" ht="24.75" customHeight="1" thickBot="1" x14ac:dyDescent="0.25">
      <c r="C35" s="36" t="s">
        <v>43</v>
      </c>
      <c r="D35" s="35">
        <f>391482.41-17178.6-13280.28</f>
        <v>361023.52999999997</v>
      </c>
      <c r="E35" s="24">
        <v>1090377.1200000001</v>
      </c>
      <c r="F35" s="24">
        <v>1036002.14</v>
      </c>
      <c r="G35" s="24">
        <f>+E35</f>
        <v>1090377.1200000001</v>
      </c>
      <c r="H35" s="24">
        <f>+D35+E35-F35</f>
        <v>415398.51000000013</v>
      </c>
      <c r="I35" s="34" t="s">
        <v>42</v>
      </c>
      <c r="J35" s="33">
        <f>170793.09-D35</f>
        <v>-190230.43999999997</v>
      </c>
      <c r="K35" s="33">
        <f>233889.49-H35</f>
        <v>-181509.02000000014</v>
      </c>
    </row>
    <row r="36" spans="3:11" ht="14.25" customHeight="1" thickBot="1" x14ac:dyDescent="0.25">
      <c r="C36" s="22" t="s">
        <v>41</v>
      </c>
      <c r="D36" s="26">
        <f>85156.92-22930.41-26247.07</f>
        <v>35979.439999999995</v>
      </c>
      <c r="E36" s="30">
        <v>242005.44</v>
      </c>
      <c r="F36" s="30">
        <v>229899.68</v>
      </c>
      <c r="G36" s="24">
        <v>286388.21999999997</v>
      </c>
      <c r="H36" s="24">
        <f>+D36+E36-F36</f>
        <v>48085.200000000012</v>
      </c>
      <c r="I36" s="32"/>
    </row>
    <row r="37" spans="3:11" ht="13.5" hidden="1" customHeight="1" thickBot="1" x14ac:dyDescent="0.25">
      <c r="C37" s="29" t="s">
        <v>40</v>
      </c>
      <c r="D37" s="31">
        <v>0</v>
      </c>
      <c r="E37" s="30"/>
      <c r="F37" s="30"/>
      <c r="G37" s="24"/>
      <c r="H37" s="24">
        <f>+D37+E37-F37</f>
        <v>0</v>
      </c>
      <c r="I37" s="20"/>
    </row>
    <row r="38" spans="3:11" ht="12.75" hidden="1" customHeight="1" thickBot="1" x14ac:dyDescent="0.25">
      <c r="C38" s="22" t="s">
        <v>39</v>
      </c>
      <c r="D38" s="26">
        <v>0</v>
      </c>
      <c r="E38" s="30"/>
      <c r="F38" s="30"/>
      <c r="G38" s="24"/>
      <c r="H38" s="24">
        <f>+D38+E38-F38</f>
        <v>0</v>
      </c>
      <c r="I38" s="28" t="s">
        <v>38</v>
      </c>
    </row>
    <row r="39" spans="3:11" ht="27" customHeight="1" thickBot="1" x14ac:dyDescent="0.25">
      <c r="C39" s="22" t="s">
        <v>37</v>
      </c>
      <c r="D39" s="26">
        <f>44382.77-19274.99-18683.8</f>
        <v>6423.9799999999959</v>
      </c>
      <c r="E39" s="30"/>
      <c r="F39" s="30">
        <v>1894.99</v>
      </c>
      <c r="G39" s="24"/>
      <c r="H39" s="24">
        <f>+D39+E39-F39</f>
        <v>4528.9899999999961</v>
      </c>
      <c r="I39" s="23" t="s">
        <v>36</v>
      </c>
      <c r="J39" s="9">
        <f>19121.48+19092.39</f>
        <v>38213.869999999995</v>
      </c>
      <c r="K39" s="9">
        <f>13837.97+22184.61+16450.16</f>
        <v>52472.740000000005</v>
      </c>
    </row>
    <row r="40" spans="3:11" ht="32.25" customHeight="1" thickBot="1" x14ac:dyDescent="0.25">
      <c r="C40" s="22" t="s">
        <v>35</v>
      </c>
      <c r="D40" s="26">
        <v>2953.2899999999981</v>
      </c>
      <c r="E40" s="25">
        <v>8159.4</v>
      </c>
      <c r="F40" s="25">
        <v>7752.52</v>
      </c>
      <c r="G40" s="24">
        <v>7002.6</v>
      </c>
      <c r="H40" s="24">
        <f>+D40+E40-F40</f>
        <v>3360.1699999999983</v>
      </c>
      <c r="I40" s="23" t="s">
        <v>34</v>
      </c>
    </row>
    <row r="41" spans="3:11" ht="13.5" customHeight="1" thickBot="1" x14ac:dyDescent="0.25">
      <c r="C41" s="29" t="s">
        <v>33</v>
      </c>
      <c r="D41" s="26">
        <f>23600.55-11506.92-10513.06</f>
        <v>1580.5699999999997</v>
      </c>
      <c r="E41" s="25"/>
      <c r="F41" s="25">
        <v>467.62</v>
      </c>
      <c r="G41" s="24">
        <f>+E41</f>
        <v>0</v>
      </c>
      <c r="H41" s="24">
        <f>+D41+E41-F41</f>
        <v>1112.9499999999998</v>
      </c>
      <c r="I41" s="28"/>
    </row>
    <row r="42" spans="3:11" ht="13.5" customHeight="1" thickBot="1" x14ac:dyDescent="0.25">
      <c r="C42" s="29" t="s">
        <v>32</v>
      </c>
      <c r="D42" s="26">
        <f>29056.51-18963.71-10213.01</f>
        <v>-120.21000000000095</v>
      </c>
      <c r="E42" s="25"/>
      <c r="F42" s="25">
        <v>-120.21</v>
      </c>
      <c r="G42" s="24"/>
      <c r="H42" s="24">
        <f>+D42+E42-F42</f>
        <v>-9.5212726591853425E-13</v>
      </c>
      <c r="I42" s="28"/>
      <c r="J42" s="27">
        <f>1852.95+917.55</f>
        <v>2770.5</v>
      </c>
      <c r="K42" s="9">
        <f>15928.8+7900.11</f>
        <v>23828.91</v>
      </c>
    </row>
    <row r="43" spans="3:11" ht="13.5" customHeight="1" thickBot="1" x14ac:dyDescent="0.25">
      <c r="C43" s="22" t="s">
        <v>31</v>
      </c>
      <c r="D43" s="26">
        <v>11885.330000000005</v>
      </c>
      <c r="E43" s="25">
        <v>33717.599999999999</v>
      </c>
      <c r="F43" s="25">
        <v>31912.95</v>
      </c>
      <c r="G43" s="24">
        <v>33192.720000000001</v>
      </c>
      <c r="H43" s="24">
        <f>+D43+E43-F43</f>
        <v>13689.980000000007</v>
      </c>
      <c r="I43" s="23" t="s">
        <v>30</v>
      </c>
    </row>
    <row r="44" spans="3:11" ht="13.5" customHeight="1" thickBot="1" x14ac:dyDescent="0.25">
      <c r="C44" s="22" t="s">
        <v>29</v>
      </c>
      <c r="D44" s="21">
        <f>SUM(D35:D43)</f>
        <v>419725.92999999993</v>
      </c>
      <c r="E44" s="21">
        <f>SUM(E35:E43)</f>
        <v>1374259.56</v>
      </c>
      <c r="F44" s="21">
        <f>SUM(F35:F43)</f>
        <v>1307809.6900000002</v>
      </c>
      <c r="G44" s="21">
        <f>SUM(G35:G43)</f>
        <v>1416960.6600000001</v>
      </c>
      <c r="H44" s="21">
        <f>SUM(H35:H43)</f>
        <v>486175.8000000001</v>
      </c>
      <c r="I44" s="20"/>
    </row>
    <row r="45" spans="3:11" ht="13.5" customHeight="1" thickBot="1" x14ac:dyDescent="0.25">
      <c r="C45" s="19" t="s">
        <v>28</v>
      </c>
      <c r="D45" s="19"/>
      <c r="E45" s="19"/>
      <c r="F45" s="19"/>
      <c r="G45" s="19"/>
      <c r="H45" s="19"/>
      <c r="I45" s="19"/>
    </row>
    <row r="46" spans="3:11" ht="40.5" customHeight="1" thickBot="1" x14ac:dyDescent="0.25">
      <c r="C46" s="18" t="s">
        <v>27</v>
      </c>
      <c r="D46" s="17" t="s">
        <v>26</v>
      </c>
      <c r="E46" s="17"/>
      <c r="F46" s="17"/>
      <c r="G46" s="17"/>
      <c r="H46" s="17"/>
      <c r="I46" s="16" t="s">
        <v>25</v>
      </c>
    </row>
    <row r="47" spans="3:11" ht="21" customHeight="1" x14ac:dyDescent="0.3">
      <c r="C47" s="15" t="s">
        <v>24</v>
      </c>
      <c r="D47" s="15"/>
      <c r="E47" s="15"/>
      <c r="F47" s="15"/>
      <c r="G47" s="15"/>
      <c r="H47" s="14">
        <f>+H32+H44</f>
        <v>529644.64000000013</v>
      </c>
    </row>
    <row r="48" spans="3:11" ht="15" hidden="1" x14ac:dyDescent="0.25">
      <c r="C48" s="13" t="s">
        <v>23</v>
      </c>
      <c r="D48" s="13"/>
    </row>
    <row r="49" spans="3:8" ht="12.75" hidden="1" customHeight="1" x14ac:dyDescent="0.2">
      <c r="C49" s="12" t="s">
        <v>22</v>
      </c>
    </row>
    <row r="50" spans="3:8" ht="12.75" customHeight="1" x14ac:dyDescent="0.2"/>
    <row r="51" spans="3:8" hidden="1" x14ac:dyDescent="0.2">
      <c r="D51" s="11">
        <f>+D35+D36+D40</f>
        <v>399956.25999999995</v>
      </c>
      <c r="E51" s="11">
        <f>+E35+E36+E40</f>
        <v>1340541.96</v>
      </c>
      <c r="F51" s="11">
        <f>+F35+F36+F40</f>
        <v>1273654.3400000001</v>
      </c>
      <c r="G51" s="11">
        <f>+G35+G36+G40</f>
        <v>1383767.9400000002</v>
      </c>
      <c r="H51" s="11">
        <f>+H35+H36+H40</f>
        <v>466843.88000000012</v>
      </c>
    </row>
    <row r="52" spans="3:8" hidden="1" x14ac:dyDescent="0.2">
      <c r="H52" s="10">
        <f>60888.98+8228.83+2058.36+18963.71+9740.15+57366.68+271468.97+33266.81</f>
        <v>461982.48999999993</v>
      </c>
    </row>
    <row r="53" spans="3:8" x14ac:dyDescent="0.2">
      <c r="C53" s="10" t="s">
        <v>21</v>
      </c>
      <c r="E53" s="11">
        <f>+E44+E32+23400</f>
        <v>1466134.82</v>
      </c>
      <c r="F53" s="11"/>
      <c r="G53" s="11">
        <f>+G44+G32</f>
        <v>1416960.6600000001</v>
      </c>
      <c r="H53" s="11"/>
    </row>
    <row r="55" spans="3:8" hidden="1" x14ac:dyDescent="0.2">
      <c r="D55" s="10">
        <f>330687.64+324300.75</f>
        <v>654988.39</v>
      </c>
    </row>
    <row r="56" spans="3:8" hidden="1" x14ac:dyDescent="0.2">
      <c r="D56" s="10">
        <v>1088595.42</v>
      </c>
    </row>
    <row r="57" spans="3:8" hidden="1" x14ac:dyDescent="0.2">
      <c r="D57" s="11">
        <f>+D56-D32-D44</f>
        <v>654988.3899999999</v>
      </c>
    </row>
  </sheetData>
  <mergeCells count="10">
    <mergeCell ref="D46:H46"/>
    <mergeCell ref="I35:I36"/>
    <mergeCell ref="C45:I45"/>
    <mergeCell ref="C21:I21"/>
    <mergeCell ref="C22:I22"/>
    <mergeCell ref="C33:I33"/>
    <mergeCell ref="C26:I26"/>
    <mergeCell ref="C24:I24"/>
    <mergeCell ref="C23:I23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9D692-36C6-4A9C-AC46-D2A141672CC9}">
  <dimension ref="A13:I28"/>
  <sheetViews>
    <sheetView topLeftCell="A16" zoomScaleNormal="100" zoomScaleSheetLayoutView="120" workbookViewId="0">
      <selection activeCell="I24" sqref="I24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13" spans="1:9" x14ac:dyDescent="0.25">
      <c r="A13" s="8" t="s">
        <v>20</v>
      </c>
      <c r="B13" s="8"/>
      <c r="C13" s="8"/>
      <c r="D13" s="8"/>
      <c r="E13" s="8"/>
      <c r="F13" s="8"/>
      <c r="G13" s="8"/>
      <c r="H13" s="8"/>
      <c r="I13" s="8"/>
    </row>
    <row r="14" spans="1:9" x14ac:dyDescent="0.25">
      <c r="A14" s="8" t="s">
        <v>19</v>
      </c>
      <c r="B14" s="8"/>
      <c r="C14" s="8"/>
      <c r="D14" s="8"/>
      <c r="E14" s="8"/>
      <c r="F14" s="8"/>
      <c r="G14" s="8"/>
      <c r="H14" s="8"/>
      <c r="I14" s="8"/>
    </row>
    <row r="15" spans="1:9" x14ac:dyDescent="0.25">
      <c r="A15" s="8" t="s">
        <v>18</v>
      </c>
      <c r="B15" s="8"/>
      <c r="C15" s="8"/>
      <c r="D15" s="8"/>
      <c r="E15" s="8"/>
      <c r="F15" s="8"/>
      <c r="G15" s="8"/>
      <c r="H15" s="8"/>
      <c r="I15" s="8"/>
    </row>
    <row r="16" spans="1:9" ht="60" x14ac:dyDescent="0.25">
      <c r="A16" s="7" t="s">
        <v>17</v>
      </c>
      <c r="B16" s="7" t="s">
        <v>16</v>
      </c>
      <c r="C16" s="7" t="s">
        <v>15</v>
      </c>
      <c r="D16" s="7" t="s">
        <v>14</v>
      </c>
      <c r="E16" s="7" t="s">
        <v>13</v>
      </c>
      <c r="F16" s="7" t="s">
        <v>12</v>
      </c>
      <c r="G16" s="7" t="s">
        <v>11</v>
      </c>
      <c r="H16" s="7" t="s">
        <v>10</v>
      </c>
      <c r="I16" s="7" t="s">
        <v>9</v>
      </c>
    </row>
    <row r="17" spans="1:9" x14ac:dyDescent="0.25">
      <c r="A17" s="6" t="s">
        <v>8</v>
      </c>
      <c r="B17" s="4">
        <v>110.69</v>
      </c>
      <c r="C17" s="5"/>
      <c r="D17" s="5">
        <v>242.01</v>
      </c>
      <c r="E17" s="4">
        <v>229.9</v>
      </c>
      <c r="F17" s="4">
        <v>23.4</v>
      </c>
      <c r="G17" s="3">
        <v>286.38821999999999</v>
      </c>
      <c r="H17" s="2">
        <v>48.0852</v>
      </c>
      <c r="I17" s="2">
        <f>B17+D17+F17-G17</f>
        <v>89.711779999999976</v>
      </c>
    </row>
    <row r="19" spans="1:9" x14ac:dyDescent="0.25">
      <c r="A19" t="s">
        <v>7</v>
      </c>
    </row>
    <row r="20" spans="1:9" x14ac:dyDescent="0.25">
      <c r="A20" s="1" t="s">
        <v>6</v>
      </c>
      <c r="B20" s="1"/>
      <c r="C20" s="1"/>
      <c r="D20" s="1"/>
      <c r="E20" s="1"/>
      <c r="F20" s="1"/>
    </row>
    <row r="21" spans="1:9" x14ac:dyDescent="0.25">
      <c r="A21" s="1" t="s">
        <v>5</v>
      </c>
      <c r="B21" s="1"/>
      <c r="C21" s="1"/>
      <c r="D21" s="1"/>
      <c r="E21" s="1"/>
      <c r="F21" s="1"/>
    </row>
    <row r="22" spans="1:9" x14ac:dyDescent="0.25">
      <c r="A22" s="1" t="s">
        <v>4</v>
      </c>
      <c r="B22" s="1"/>
      <c r="C22" s="1"/>
      <c r="D22" s="1"/>
      <c r="E22" s="1"/>
      <c r="F22" s="1"/>
    </row>
    <row r="23" spans="1:9" x14ac:dyDescent="0.25">
      <c r="A23" s="1" t="s">
        <v>3</v>
      </c>
      <c r="B23" s="1"/>
      <c r="C23" s="1"/>
      <c r="D23" s="1"/>
      <c r="E23" s="1"/>
      <c r="F23" s="1"/>
    </row>
    <row r="24" spans="1:9" x14ac:dyDescent="0.25">
      <c r="A24" s="1" t="s">
        <v>2</v>
      </c>
      <c r="B24" s="1"/>
      <c r="C24" s="1"/>
      <c r="D24" s="1"/>
      <c r="E24" s="1"/>
      <c r="F24" s="1"/>
    </row>
    <row r="25" spans="1:9" x14ac:dyDescent="0.25">
      <c r="A25" s="1" t="s">
        <v>1</v>
      </c>
      <c r="B25" s="1"/>
      <c r="C25" s="1"/>
      <c r="D25" s="1"/>
      <c r="E25" s="1"/>
      <c r="F25" s="1"/>
    </row>
    <row r="26" spans="1:9" x14ac:dyDescent="0.25">
      <c r="A26" s="1" t="s">
        <v>0</v>
      </c>
      <c r="B26" s="1"/>
      <c r="C26" s="1"/>
      <c r="D26" s="1"/>
      <c r="E26" s="1"/>
      <c r="F26" s="1"/>
    </row>
    <row r="27" spans="1:9" x14ac:dyDescent="0.25">
      <c r="A27" s="1"/>
      <c r="B27" s="1"/>
      <c r="C27" s="1"/>
      <c r="D27" s="1"/>
      <c r="E27" s="1"/>
      <c r="F27" s="1"/>
    </row>
    <row r="28" spans="1:9" x14ac:dyDescent="0.25">
      <c r="A28" s="1"/>
      <c r="B28" s="1"/>
      <c r="C28" s="1"/>
      <c r="D28" s="1"/>
      <c r="E28" s="1"/>
      <c r="F28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Кленовая5 4</vt:lpstr>
      <vt:lpstr>Кленовая 5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2022-03-02T11:05:02Z</dcterms:created>
  <dcterms:modified xsi:type="dcterms:W3CDTF">2022-03-19T18:10:35Z</dcterms:modified>
</cp:coreProperties>
</file>