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9D09416C-F49B-4209-9162-7EDA25B82322}" xr6:coauthVersionLast="47" xr6:coauthVersionMax="47" xr10:uidLastSave="{00000000-0000-0000-0000-000000000000}"/>
  <bookViews>
    <workbookView xWindow="-120" yWindow="-120" windowWidth="20730" windowHeight="11310" xr2:uid="{B450F48D-6D6A-4546-8F08-908858042918}"/>
  </bookViews>
  <sheets>
    <sheet name="Ларина8" sheetId="2" r:id="rId1"/>
    <sheet name="Ларина 8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H27" i="2"/>
  <c r="K27" i="2"/>
  <c r="D28" i="2"/>
  <c r="H28" i="2" s="1"/>
  <c r="F28" i="2"/>
  <c r="K28" i="2"/>
  <c r="D29" i="2"/>
  <c r="H29" i="2" s="1"/>
  <c r="K29" i="2"/>
  <c r="D30" i="2"/>
  <c r="H30" i="2"/>
  <c r="K30" i="2"/>
  <c r="D31" i="2"/>
  <c r="E31" i="2"/>
  <c r="G31" i="2" s="1"/>
  <c r="G32" i="2" s="1"/>
  <c r="F31" i="2"/>
  <c r="F32" i="2" s="1"/>
  <c r="K31" i="2"/>
  <c r="D35" i="2"/>
  <c r="E35" i="2"/>
  <c r="F35" i="2"/>
  <c r="H35" i="2" s="1"/>
  <c r="G35" i="2"/>
  <c r="G45" i="2" s="1"/>
  <c r="G55" i="2" s="1"/>
  <c r="J35" i="2"/>
  <c r="L35" i="2"/>
  <c r="D36" i="2"/>
  <c r="H36" i="2"/>
  <c r="D37" i="2"/>
  <c r="D53" i="2" s="1"/>
  <c r="H37" i="2"/>
  <c r="H38" i="2"/>
  <c r="D39" i="2"/>
  <c r="H39" i="2"/>
  <c r="J39" i="2"/>
  <c r="K39" i="2"/>
  <c r="H40" i="2"/>
  <c r="D41" i="2"/>
  <c r="H41" i="2"/>
  <c r="J41" i="2"/>
  <c r="H42" i="2"/>
  <c r="J42" i="2"/>
  <c r="K42" i="2"/>
  <c r="D43" i="2"/>
  <c r="E43" i="2"/>
  <c r="H43" i="2" s="1"/>
  <c r="F43" i="2"/>
  <c r="G43" i="2"/>
  <c r="H44" i="2"/>
  <c r="D45" i="2"/>
  <c r="E45" i="2"/>
  <c r="E53" i="2"/>
  <c r="F53" i="2"/>
  <c r="G53" i="2"/>
  <c r="H54" i="2"/>
  <c r="D57" i="2"/>
  <c r="I17" i="1"/>
  <c r="H53" i="2" l="1"/>
  <c r="K35" i="2"/>
  <c r="H45" i="2"/>
  <c r="E55" i="2"/>
  <c r="D32" i="2"/>
  <c r="D59" i="2" s="1"/>
  <c r="H31" i="2"/>
  <c r="H32" i="2" s="1"/>
  <c r="H49" i="2" s="1"/>
  <c r="F45" i="2"/>
  <c r="E32" i="2"/>
</calcChain>
</file>

<file path=xl/sharedStrings.xml><?xml version="1.0" encoding="utf-8"?>
<sst xmlns="http://schemas.openxmlformats.org/spreadsheetml/2006/main" count="80" uniqueCount="73">
  <si>
    <t>Строительная экспертиза - 25.0 т.р.</t>
  </si>
  <si>
    <t>Материалы для ремонта лифтового оборудования -  1.56т.р.</t>
  </si>
  <si>
    <t>Аварийное обслуживание - 1.20 т.р.</t>
  </si>
  <si>
    <t>Производство работ по неисправности в системе освещения общедомовых помещений - 1.14 т.р.</t>
  </si>
  <si>
    <t>Расходный материал - 0.50 т.р.</t>
  </si>
  <si>
    <t>подвальных помещениях, замена канализационных труб - 1.45 т.р.</t>
  </si>
  <si>
    <t>Укрепление водосточных труб,  колен и воронок. Утепление трубопроводов в чердачных и</t>
  </si>
  <si>
    <t>замена замков в помещениях общего пользования - 0.21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</si>
  <si>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</si>
  <si>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- 0.05 т.р.</t>
  </si>
  <si>
    <t>Ремонт систем ГВС, ХВс, ЦО - 3.01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</si>
  <si>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34.12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</si>
  <si>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</si>
  <si>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</si>
  <si>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</si>
  <si>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</si>
  <si>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</si>
  <si>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</si>
  <si>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</si>
  <si>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</si>
  <si>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01.01.2021., тыс.руб.</t>
  </si>
  <si>
    <t>№                             п/п</t>
  </si>
  <si>
    <t>№8  по ул. Ларина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</si>
  <si>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</si>
  <si>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</si>
  <si>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</si>
  <si>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</si>
  <si>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</si>
  <si>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</si>
  <si>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"Аптека №193", ГБУЗ Сертоловская ГБ</t>
  </si>
  <si>
    <t>Поступило от ОАО "Аптека № 193" за управление и содержание общедомового имущества 23506,20 руб., от ГБУЗ Сертоловская ГБ - 33454,44 руб.</t>
  </si>
  <si>
    <t>арендаторы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</si>
  <si>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</si>
  <si>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</si>
  <si>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</si>
  <si>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</si>
  <si>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</si>
  <si>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</si>
  <si>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</si>
  <si>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</si>
  <si>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</si>
  <si>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</si>
  <si>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</si>
  <si>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</si>
  <si>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</si>
  <si>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</si>
  <si>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</si>
  <si>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</si>
  <si>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</si>
  <si>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</si>
  <si>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</si>
  <si>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Н/2008-24 от 01.05.2008г.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</si>
  <si>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</si>
  <si>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</si>
  <si>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</si>
  <si>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</si>
  <si>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</si>
  <si>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</si>
  <si>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</si>
  <si>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</si>
  <si>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</si>
  <si>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</si>
  <si>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</si>
  <si>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</si>
  <si>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</si>
  <si>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</si>
  <si>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</si>
  <si>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</si>
  <si>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</si>
  <si>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  по ул. Ларина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</si>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</sst>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5" fillId="0" borderId="0" xfId="1"/>
    <xf numFmtId="0" fontId="6" fillId="0" borderId="0" xfId="1" applyFont="1"/>
    <xf numFmtId="4" fontId="6" fillId="0" borderId="0" xfId="1" applyNumberFormat="1" applyFont="1"/>
    <xf numFmtId="0" fontId="7" fillId="0" borderId="0" xfId="1" applyFont="1"/>
    <xf numFmtId="0" fontId="8" fillId="0" borderId="0" xfId="1" applyFont="1"/>
    <xf numFmtId="4" fontId="9" fillId="0" borderId="0" xfId="1" applyNumberFormat="1" applyFont="1"/>
    <xf numFmtId="0" fontId="10" fillId="0" borderId="0" xfId="1" applyFont="1"/>
    <xf numFmtId="0" fontId="6" fillId="2" borderId="2" xfId="1" applyFont="1" applyFill="1" applyBorder="1" applyAlignment="1">
      <alignment horizontal="center" vertical="center" wrapText="1"/>
    </xf>
    <xf numFmtId="0" fontId="5" fillId="2" borderId="3" xfId="1" applyFill="1" applyBorder="1" applyAlignment="1">
      <alignment horizontal="center" vertical="top" wrapText="1"/>
    </xf>
    <xf numFmtId="0" fontId="5" fillId="2" borderId="4" xfId="1" applyFill="1" applyBorder="1" applyAlignment="1">
      <alignment horizontal="center" vertical="top" wrapText="1"/>
    </xf>
    <xf numFmtId="4" fontId="6" fillId="2" borderId="5" xfId="1" applyNumberFormat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4" fontId="11" fillId="0" borderId="7" xfId="1" applyNumberFormat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4" fontId="12" fillId="0" borderId="3" xfId="1" applyNumberFormat="1" applyFont="1" applyBorder="1" applyAlignment="1">
      <alignment vertical="top" wrapText="1"/>
    </xf>
    <xf numFmtId="4" fontId="6" fillId="0" borderId="7" xfId="1" applyNumberFormat="1" applyFont="1" applyBorder="1" applyAlignment="1">
      <alignment vertical="top" wrapText="1"/>
    </xf>
    <xf numFmtId="0" fontId="6" fillId="0" borderId="7" xfId="1" applyFont="1" applyBorder="1" applyAlignment="1">
      <alignment horizontal="right" vertical="top" wrapText="1"/>
    </xf>
    <xf numFmtId="0" fontId="13" fillId="0" borderId="7" xfId="1" applyFont="1" applyBorder="1" applyAlignment="1">
      <alignment horizontal="center" vertical="top" wrapText="1"/>
    </xf>
    <xf numFmtId="4" fontId="6" fillId="0" borderId="7" xfId="1" applyNumberFormat="1" applyFont="1" applyBorder="1" applyAlignment="1">
      <alignment horizontal="right" vertical="top" wrapText="1"/>
    </xf>
    <xf numFmtId="0" fontId="14" fillId="0" borderId="8" xfId="1" applyFont="1" applyBorder="1" applyAlignment="1">
      <alignment horizontal="center" vertical="top" wrapText="1"/>
    </xf>
    <xf numFmtId="2" fontId="5" fillId="0" borderId="0" xfId="1" applyNumberFormat="1"/>
    <xf numFmtId="4" fontId="12" fillId="0" borderId="7" xfId="1" applyNumberFormat="1" applyFont="1" applyBorder="1" applyAlignment="1">
      <alignment vertical="top" wrapText="1"/>
    </xf>
    <xf numFmtId="4" fontId="7" fillId="0" borderId="7" xfId="1" applyNumberFormat="1" applyFont="1" applyBorder="1" applyAlignment="1">
      <alignment horizontal="right" vertical="top" wrapText="1"/>
    </xf>
    <xf numFmtId="0" fontId="15" fillId="0" borderId="8" xfId="1" applyFont="1" applyBorder="1" applyAlignment="1">
      <alignment horizontal="center" vertical="center" wrapText="1"/>
    </xf>
    <xf numFmtId="4" fontId="5" fillId="0" borderId="0" xfId="1" applyNumberFormat="1"/>
    <xf numFmtId="0" fontId="7" fillId="0" borderId="9" xfId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right" vertical="top" wrapText="1"/>
    </xf>
    <xf numFmtId="0" fontId="14" fillId="0" borderId="2" xfId="1" applyFont="1" applyBorder="1" applyAlignment="1">
      <alignment horizontal="center" vertical="top" wrapText="1"/>
    </xf>
    <xf numFmtId="0" fontId="14" fillId="0" borderId="7" xfId="1" applyFont="1" applyBorder="1" applyAlignment="1">
      <alignment horizontal="center" vertical="top" wrapText="1"/>
    </xf>
    <xf numFmtId="0" fontId="16" fillId="0" borderId="3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top" wrapText="1"/>
    </xf>
    <xf numFmtId="0" fontId="18" fillId="0" borderId="12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/>
    <xf numFmtId="0" fontId="11" fillId="0" borderId="0" xfId="1" applyFont="1" applyAlignment="1">
      <alignment horizontal="center"/>
    </xf>
    <xf numFmtId="0" fontId="20" fillId="0" borderId="3" xfId="1" applyFont="1" applyBorder="1"/>
    <xf numFmtId="0" fontId="20" fillId="0" borderId="4" xfId="1" applyFont="1" applyBorder="1"/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4C38AA75-491E-4DA9-8555-184E7F5062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D30B9-A270-48A8-8873-969E23BB2480}">
  <dimension ref="A1:L59"/>
  <sheetViews>
    <sheetView tabSelected="1" topLeftCell="C36" workbookViewId="0">
      <selection activeCell="E55" sqref="E55"/>
    </sheetView>
  </sheetViews>
  <sheetFormatPr defaultRowHeight="12.75" x14ac:dyDescent="0.2"/>
  <cols>
    <col min="1" max="1" width="3.42578125" style="12" hidden="1" customWidth="1"/>
    <col min="2" max="2" width="9.140625" style="12" hidden="1" customWidth="1"/>
    <col min="3" max="3" width="28.5703125" style="13" customWidth="1"/>
    <col min="4" max="4" width="13.42578125" style="13" customWidth="1"/>
    <col min="5" max="5" width="11.85546875" style="13" customWidth="1"/>
    <col min="6" max="6" width="13.28515625" style="13" customWidth="1"/>
    <col min="7" max="7" width="11.85546875" style="13" customWidth="1"/>
    <col min="8" max="8" width="13.7109375" style="13" customWidth="1"/>
    <col min="9" max="9" width="23" style="13" customWidth="1"/>
    <col min="10" max="11" width="9.5703125" style="12" hidden="1" customWidth="1"/>
    <col min="12" max="12" width="0" style="12" hidden="1" customWidth="1"/>
    <col min="13" max="16384" width="9.140625" style="12"/>
  </cols>
  <sheetData>
    <row r="1" spans="3:9" ht="12.75" hidden="1" customHeight="1" x14ac:dyDescent="0.2">
      <c r="C1" s="59"/>
      <c r="D1" s="59"/>
      <c r="E1" s="59"/>
      <c r="F1" s="59"/>
      <c r="G1" s="59"/>
      <c r="H1" s="59"/>
      <c r="I1" s="59"/>
    </row>
    <row r="2" spans="3:9" ht="13.5" hidden="1" customHeight="1" thickBot="1" x14ac:dyDescent="0.25">
      <c r="C2" s="59"/>
      <c r="D2" s="59"/>
      <c r="E2" s="59" t="s">
        <v>72</v>
      </c>
      <c r="F2" s="59"/>
      <c r="G2" s="59"/>
      <c r="H2" s="59"/>
      <c r="I2" s="59"/>
    </row>
    <row r="3" spans="3:9" ht="13.5" hidden="1" customHeight="1" thickBot="1" x14ac:dyDescent="0.25">
      <c r="C3" s="64"/>
      <c r="D3" s="63"/>
      <c r="E3" s="62"/>
      <c r="F3" s="62"/>
      <c r="G3" s="62"/>
      <c r="H3" s="62"/>
      <c r="I3" s="61"/>
    </row>
    <row r="4" spans="3:9" ht="12.75" hidden="1" customHeight="1" x14ac:dyDescent="0.2">
      <c r="C4" s="60"/>
      <c r="D4" s="60"/>
      <c r="E4" s="59"/>
      <c r="F4" s="59"/>
      <c r="G4" s="59"/>
      <c r="H4" s="59"/>
      <c r="I4" s="59"/>
    </row>
    <row r="5" spans="3:9" ht="12.75" customHeight="1" x14ac:dyDescent="0.2">
      <c r="C5" s="60"/>
      <c r="D5" s="60"/>
      <c r="E5" s="59"/>
      <c r="F5" s="59"/>
      <c r="G5" s="59"/>
      <c r="H5" s="59"/>
      <c r="I5" s="59"/>
    </row>
    <row r="6" spans="3:9" ht="12.75" customHeight="1" x14ac:dyDescent="0.2">
      <c r="C6" s="60"/>
      <c r="D6" s="60"/>
      <c r="E6" s="59"/>
      <c r="F6" s="59"/>
      <c r="G6" s="59"/>
      <c r="H6" s="59"/>
      <c r="I6" s="59"/>
    </row>
    <row r="7" spans="3:9" ht="12.75" customHeight="1" x14ac:dyDescent="0.2">
      <c r="C7" s="60"/>
      <c r="D7" s="60"/>
      <c r="E7" s="59"/>
      <c r="F7" s="59"/>
      <c r="G7" s="59"/>
      <c r="H7" s="59"/>
      <c r="I7" s="59"/>
    </row>
    <row r="8" spans="3:9" ht="12.75" customHeight="1" x14ac:dyDescent="0.2">
      <c r="C8" s="60"/>
      <c r="D8" s="60"/>
      <c r="E8" s="59"/>
      <c r="F8" s="59"/>
      <c r="G8" s="59"/>
      <c r="H8" s="59"/>
      <c r="I8" s="59"/>
    </row>
    <row r="9" spans="3:9" ht="12.75" customHeight="1" x14ac:dyDescent="0.2">
      <c r="C9" s="60"/>
      <c r="D9" s="60"/>
      <c r="E9" s="59"/>
      <c r="F9" s="59"/>
      <c r="G9" s="59"/>
      <c r="H9" s="59"/>
      <c r="I9" s="59"/>
    </row>
    <row r="10" spans="3:9" ht="12.75" customHeight="1" x14ac:dyDescent="0.2">
      <c r="C10" s="60"/>
      <c r="D10" s="60"/>
      <c r="E10" s="59"/>
      <c r="F10" s="59"/>
      <c r="G10" s="59"/>
      <c r="H10" s="59"/>
      <c r="I10" s="59"/>
    </row>
    <row r="11" spans="3:9" ht="12.75" customHeight="1" x14ac:dyDescent="0.2">
      <c r="C11" s="60"/>
      <c r="D11" s="60"/>
      <c r="E11" s="59"/>
      <c r="F11" s="59"/>
      <c r="G11" s="59"/>
      <c r="H11" s="59"/>
      <c r="I11" s="59"/>
    </row>
    <row r="12" spans="3:9" ht="12.75" customHeight="1" x14ac:dyDescent="0.2">
      <c r="C12" s="60"/>
      <c r="D12" s="60"/>
      <c r="E12" s="59"/>
      <c r="F12" s="59"/>
      <c r="G12" s="59"/>
      <c r="H12" s="59"/>
      <c r="I12" s="59"/>
    </row>
    <row r="13" spans="3:9" ht="12.75" customHeight="1" x14ac:dyDescent="0.2">
      <c r="C13" s="60"/>
      <c r="D13" s="60"/>
      <c r="E13" s="59"/>
      <c r="F13" s="59"/>
      <c r="G13" s="59"/>
      <c r="H13" s="59"/>
      <c r="I13" s="59"/>
    </row>
    <row r="14" spans="3:9" ht="12.75" customHeight="1" x14ac:dyDescent="0.2">
      <c r="C14" s="60"/>
      <c r="D14" s="60"/>
      <c r="E14" s="59"/>
      <c r="F14" s="59"/>
      <c r="G14" s="59"/>
      <c r="H14" s="59"/>
      <c r="I14" s="59"/>
    </row>
    <row r="15" spans="3:9" ht="12.75" customHeight="1" x14ac:dyDescent="0.2">
      <c r="C15" s="60"/>
      <c r="D15" s="60"/>
      <c r="E15" s="59"/>
      <c r="F15" s="59"/>
      <c r="G15" s="59"/>
      <c r="H15" s="59"/>
      <c r="I15" s="59"/>
    </row>
    <row r="16" spans="3:9" ht="12.75" customHeight="1" x14ac:dyDescent="0.2">
      <c r="C16" s="60"/>
      <c r="D16" s="60"/>
      <c r="E16" s="59"/>
      <c r="F16" s="59"/>
      <c r="G16" s="59"/>
      <c r="H16" s="59"/>
      <c r="I16" s="59"/>
    </row>
    <row r="17" spans="3:11" ht="12.75" customHeight="1" x14ac:dyDescent="0.2">
      <c r="C17" s="60"/>
      <c r="D17" s="60"/>
      <c r="E17" s="59"/>
      <c r="F17" s="59"/>
      <c r="G17" s="59"/>
      <c r="H17" s="59"/>
      <c r="I17" s="59"/>
    </row>
    <row r="18" spans="3:11" ht="12.75" customHeight="1" x14ac:dyDescent="0.2">
      <c r="C18" s="60"/>
      <c r="D18" s="60"/>
      <c r="E18" s="59"/>
      <c r="F18" s="59"/>
      <c r="G18" s="59"/>
      <c r="H18" s="59"/>
      <c r="I18" s="59"/>
    </row>
    <row r="19" spans="3:11" ht="12.75" customHeight="1" x14ac:dyDescent="0.2">
      <c r="C19" s="60"/>
      <c r="D19" s="60"/>
      <c r="E19" s="59"/>
      <c r="F19" s="59"/>
      <c r="G19" s="59"/>
      <c r="H19" s="59"/>
      <c r="I19" s="59"/>
    </row>
    <row r="20" spans="3:11" ht="12.75" customHeight="1" x14ac:dyDescent="0.2">
      <c r="C20" s="60"/>
      <c r="D20" s="60"/>
      <c r="E20" s="59"/>
      <c r="F20" s="59"/>
      <c r="G20" s="59"/>
      <c r="H20" s="59"/>
      <c r="I20" s="59"/>
    </row>
    <row r="21" spans="3:11" ht="14.25" x14ac:dyDescent="0.2">
      <c r="C21" s="58" t="s">
        <v>71</v>
      </c>
      <c r="D21" s="58"/>
      <c r="E21" s="58"/>
      <c r="F21" s="58"/>
      <c r="G21" s="58"/>
      <c r="H21" s="58"/>
      <c r="I21" s="58"/>
    </row>
    <row r="22" spans="3:11" x14ac:dyDescent="0.2">
      <c r="C22" s="57" t="s">
        <v>70</v>
      </c>
      <c r="D22" s="57"/>
      <c r="E22" s="57"/>
      <c r="F22" s="57"/>
      <c r="G22" s="57"/>
      <c r="H22" s="57"/>
      <c r="I22" s="57"/>
    </row>
    <row r="23" spans="3:11" x14ac:dyDescent="0.2">
      <c r="C23" s="57" t="s">
        <v>69</v>
      </c>
      <c r="D23" s="57"/>
      <c r="E23" s="57"/>
      <c r="F23" s="57"/>
      <c r="G23" s="57"/>
      <c r="H23" s="57"/>
      <c r="I23" s="57"/>
    </row>
    <row r="24" spans="3:11" ht="6" customHeight="1" thickBot="1" x14ac:dyDescent="0.25">
      <c r="C24" s="56"/>
      <c r="D24" s="56"/>
      <c r="E24" s="56"/>
      <c r="F24" s="56"/>
      <c r="G24" s="56"/>
      <c r="H24" s="56"/>
      <c r="I24" s="56"/>
    </row>
    <row r="25" spans="3:11" ht="57.75" customHeight="1" thickBot="1" x14ac:dyDescent="0.25">
      <c r="C25" s="44" t="s">
        <v>59</v>
      </c>
      <c r="D25" s="47" t="s">
        <v>58</v>
      </c>
      <c r="E25" s="46" t="s">
        <v>57</v>
      </c>
      <c r="F25" s="46" t="s">
        <v>56</v>
      </c>
      <c r="G25" s="46" t="s">
        <v>55</v>
      </c>
      <c r="H25" s="46" t="s">
        <v>54</v>
      </c>
      <c r="I25" s="47" t="s">
        <v>68</v>
      </c>
    </row>
    <row r="26" spans="3:11" ht="13.5" customHeight="1" thickBot="1" x14ac:dyDescent="0.25">
      <c r="C26" s="55" t="s">
        <v>67</v>
      </c>
      <c r="D26" s="54"/>
      <c r="E26" s="54"/>
      <c r="F26" s="54"/>
      <c r="G26" s="54"/>
      <c r="H26" s="54"/>
      <c r="I26" s="53"/>
    </row>
    <row r="27" spans="3:11" ht="13.5" customHeight="1" thickBot="1" x14ac:dyDescent="0.25">
      <c r="C27" s="29" t="s">
        <v>66</v>
      </c>
      <c r="D27" s="35">
        <f>110597.55-54428.78-40439.12</f>
        <v>15729.650000000001</v>
      </c>
      <c r="E27" s="38"/>
      <c r="F27" s="38">
        <v>-839.65</v>
      </c>
      <c r="G27" s="38"/>
      <c r="H27" s="38">
        <f>+D27+E27-F27</f>
        <v>16569.300000000003</v>
      </c>
      <c r="I27" s="52" t="s">
        <v>65</v>
      </c>
      <c r="K27" s="37">
        <f>12695.2+8229.08+3890.16+182473.74</f>
        <v>207288.18</v>
      </c>
    </row>
    <row r="28" spans="3:11" ht="13.5" customHeight="1" thickBot="1" x14ac:dyDescent="0.25">
      <c r="C28" s="29" t="s">
        <v>64</v>
      </c>
      <c r="D28" s="35">
        <f>46668.07-1100.87-1547.5-459.02-645.23-12495.83-22687.91</f>
        <v>7731.7099999999955</v>
      </c>
      <c r="E28" s="32"/>
      <c r="F28" s="32">
        <f>-62.76-26.15</f>
        <v>-88.91</v>
      </c>
      <c r="G28" s="38"/>
      <c r="H28" s="38">
        <f>+D28+E28-F28</f>
        <v>7820.6199999999953</v>
      </c>
      <c r="I28" s="51"/>
      <c r="K28" s="12">
        <f>1999.97+2781.62+56243.13-7267.35+4791.28</f>
        <v>58548.65</v>
      </c>
    </row>
    <row r="29" spans="3:11" ht="13.5" customHeight="1" thickBot="1" x14ac:dyDescent="0.25">
      <c r="C29" s="29" t="s">
        <v>63</v>
      </c>
      <c r="D29" s="35">
        <f>24383.37-7989.92-12807.06</f>
        <v>3586.3899999999976</v>
      </c>
      <c r="E29" s="32"/>
      <c r="F29" s="32">
        <v>-10.61</v>
      </c>
      <c r="G29" s="38"/>
      <c r="H29" s="38">
        <f>+D29+E29-F29</f>
        <v>3596.9999999999977</v>
      </c>
      <c r="I29" s="51"/>
      <c r="K29" s="12">
        <f>5851.64+30299.05-2187.82+1111.01</f>
        <v>35073.880000000005</v>
      </c>
    </row>
    <row r="30" spans="3:11" ht="13.5" customHeight="1" thickBot="1" x14ac:dyDescent="0.25">
      <c r="C30" s="29" t="s">
        <v>62</v>
      </c>
      <c r="D30" s="35">
        <f>16341.41-796.28-5309.02-7936</f>
        <v>2300.1099999999988</v>
      </c>
      <c r="E30" s="32"/>
      <c r="F30" s="32">
        <v>-51.59</v>
      </c>
      <c r="G30" s="38"/>
      <c r="H30" s="38">
        <f>+D30+E30-F30</f>
        <v>2351.6999999999989</v>
      </c>
      <c r="I30" s="51"/>
      <c r="K30" s="12">
        <f>11059.3+675.03+8194.05-533.39+251.73+2050.56</f>
        <v>21697.279999999999</v>
      </c>
    </row>
    <row r="31" spans="3:11" ht="13.5" customHeight="1" thickBot="1" x14ac:dyDescent="0.25">
      <c r="C31" s="29" t="s">
        <v>61</v>
      </c>
      <c r="D31" s="35">
        <f>4820.69-5.21-19.77-269.73-193.5-635.86-462.14-31.14-124.58</f>
        <v>3078.7599999999998</v>
      </c>
      <c r="E31" s="32">
        <f>11912.31+10301.4+4294.27-10889</f>
        <v>15618.98</v>
      </c>
      <c r="F31" s="32">
        <f>12198.25+5037.28-2.57+11680.27+1347.02</f>
        <v>30260.25</v>
      </c>
      <c r="G31" s="38">
        <f>+E31</f>
        <v>15618.98</v>
      </c>
      <c r="H31" s="38">
        <f>+D31+E31-F31</f>
        <v>-11562.510000000002</v>
      </c>
      <c r="I31" s="50"/>
      <c r="K31" s="12">
        <f>299.09+1821.11+645.48+35.27+3.1+8.83</f>
        <v>2812.8799999999997</v>
      </c>
    </row>
    <row r="32" spans="3:11" ht="13.5" customHeight="1" thickBot="1" x14ac:dyDescent="0.25">
      <c r="C32" s="29" t="s">
        <v>36</v>
      </c>
      <c r="D32" s="28">
        <f>SUM(D27:D31)</f>
        <v>32426.619999999992</v>
      </c>
      <c r="E32" s="28">
        <f>SUM(E27:E31)</f>
        <v>15618.98</v>
      </c>
      <c r="F32" s="28">
        <f>SUM(F27:F31)</f>
        <v>29269.49</v>
      </c>
      <c r="G32" s="28">
        <f>SUM(G27:G31)</f>
        <v>15618.98</v>
      </c>
      <c r="H32" s="28">
        <f>SUM(H27:H31)</f>
        <v>18776.109999999993</v>
      </c>
      <c r="I32" s="49"/>
    </row>
    <row r="33" spans="3:12" ht="13.5" customHeight="1" thickBot="1" x14ac:dyDescent="0.25">
      <c r="C33" s="48" t="s">
        <v>60</v>
      </c>
      <c r="D33" s="48"/>
      <c r="E33" s="48"/>
      <c r="F33" s="48"/>
      <c r="G33" s="48"/>
      <c r="H33" s="48"/>
      <c r="I33" s="48"/>
    </row>
    <row r="34" spans="3:12" ht="50.25" customHeight="1" thickBot="1" x14ac:dyDescent="0.25">
      <c r="C34" s="36" t="s">
        <v>59</v>
      </c>
      <c r="D34" s="47" t="s">
        <v>58</v>
      </c>
      <c r="E34" s="46" t="s">
        <v>57</v>
      </c>
      <c r="F34" s="46" t="s">
        <v>56</v>
      </c>
      <c r="G34" s="46" t="s">
        <v>55</v>
      </c>
      <c r="H34" s="46" t="s">
        <v>54</v>
      </c>
      <c r="I34" s="45" t="s">
        <v>53</v>
      </c>
    </row>
    <row r="35" spans="3:12" ht="27" customHeight="1" thickBot="1" x14ac:dyDescent="0.25">
      <c r="C35" s="44" t="s">
        <v>52</v>
      </c>
      <c r="D35" s="43">
        <f>181680.66-17756.73-10885.49</f>
        <v>153038.44</v>
      </c>
      <c r="E35" s="31">
        <f>763334.4</f>
        <v>763334.4</v>
      </c>
      <c r="F35" s="31">
        <f>755981.97+5418.68</f>
        <v>761400.65</v>
      </c>
      <c r="G35" s="31">
        <f>+E35</f>
        <v>763334.4</v>
      </c>
      <c r="H35" s="31">
        <f>+D35+E35-F35</f>
        <v>154972.19000000006</v>
      </c>
      <c r="I35" s="42" t="s">
        <v>51</v>
      </c>
      <c r="J35" s="37">
        <f>104050.56+1.55-2.76+20.9-37.76+1483.17+114.82+4188.66+934</f>
        <v>110753.14000000001</v>
      </c>
      <c r="K35" s="41">
        <f>+J35-H35</f>
        <v>-44219.050000000047</v>
      </c>
      <c r="L35" s="41">
        <f>73824.18+20.64-26.02+88.39-111.56+2.19-2.76+29.92-37.76-D35</f>
        <v>-79251.22</v>
      </c>
    </row>
    <row r="36" spans="3:12" ht="14.25" customHeight="1" thickBot="1" x14ac:dyDescent="0.25">
      <c r="C36" s="29" t="s">
        <v>50</v>
      </c>
      <c r="D36" s="35">
        <f>37376.16</f>
        <v>37376.160000000003</v>
      </c>
      <c r="E36" s="38">
        <v>160226.4</v>
      </c>
      <c r="F36" s="38">
        <v>160890.46</v>
      </c>
      <c r="G36" s="31">
        <v>34119.35</v>
      </c>
      <c r="H36" s="31">
        <f>+D36+E36-F36</f>
        <v>36712.100000000006</v>
      </c>
      <c r="I36" s="40"/>
    </row>
    <row r="37" spans="3:12" ht="13.5" customHeight="1" thickBot="1" x14ac:dyDescent="0.25">
      <c r="C37" s="36" t="s">
        <v>49</v>
      </c>
      <c r="D37" s="39">
        <f>1580.80000000003-1580.8</f>
        <v>3.0013325158506632E-11</v>
      </c>
      <c r="E37" s="38"/>
      <c r="F37" s="38"/>
      <c r="G37" s="31"/>
      <c r="H37" s="31">
        <f>+D37+E37-F37</f>
        <v>3.0013325158506632E-11</v>
      </c>
      <c r="I37" s="34"/>
    </row>
    <row r="38" spans="3:12" ht="12.75" customHeight="1" thickBot="1" x14ac:dyDescent="0.25">
      <c r="C38" s="29" t="s">
        <v>48</v>
      </c>
      <c r="D38" s="35">
        <v>21688.449999999997</v>
      </c>
      <c r="E38" s="38">
        <v>86053.33</v>
      </c>
      <c r="F38" s="38">
        <v>86650.53</v>
      </c>
      <c r="G38" s="31">
        <v>39208.5</v>
      </c>
      <c r="H38" s="31">
        <f>+D38+E38-F38</f>
        <v>21091.25</v>
      </c>
      <c r="I38" s="34" t="s">
        <v>47</v>
      </c>
    </row>
    <row r="39" spans="3:12" ht="26.25" customHeight="1" thickBot="1" x14ac:dyDescent="0.25">
      <c r="C39" s="29" t="s">
        <v>46</v>
      </c>
      <c r="D39" s="35">
        <f>17755.01-8991.48-6854.73</f>
        <v>1908.7999999999993</v>
      </c>
      <c r="E39" s="38"/>
      <c r="F39" s="38">
        <v>38.69</v>
      </c>
      <c r="G39" s="31"/>
      <c r="H39" s="31">
        <f>+D39+E39-F39</f>
        <v>1870.1099999999992</v>
      </c>
      <c r="I39" s="30" t="s">
        <v>45</v>
      </c>
      <c r="J39" s="12">
        <f>11310.57+4463.55</f>
        <v>15774.119999999999</v>
      </c>
      <c r="K39" s="12">
        <f>14400.01+4862.63+3326.34</f>
        <v>22588.98</v>
      </c>
    </row>
    <row r="40" spans="3:12" ht="32.25" customHeight="1" thickBot="1" x14ac:dyDescent="0.25">
      <c r="C40" s="29" t="s">
        <v>44</v>
      </c>
      <c r="D40" s="35">
        <v>2163.5799999999981</v>
      </c>
      <c r="E40" s="32">
        <v>9003.81</v>
      </c>
      <c r="F40" s="32">
        <v>9055.26</v>
      </c>
      <c r="G40" s="31">
        <v>24871.200000000001</v>
      </c>
      <c r="H40" s="31">
        <f>+D40+E40-F40</f>
        <v>2112.1299999999974</v>
      </c>
      <c r="I40" s="30" t="s">
        <v>43</v>
      </c>
    </row>
    <row r="41" spans="3:12" ht="13.5" customHeight="1" thickBot="1" x14ac:dyDescent="0.25">
      <c r="C41" s="36" t="s">
        <v>42</v>
      </c>
      <c r="D41" s="35">
        <f>10671.68-4647.22-4140.92</f>
        <v>1883.54</v>
      </c>
      <c r="E41" s="32"/>
      <c r="F41" s="32">
        <v>0.84</v>
      </c>
      <c r="G41" s="31"/>
      <c r="H41" s="31">
        <f>+D41+E41-F41</f>
        <v>1882.7</v>
      </c>
      <c r="I41" s="34"/>
      <c r="J41" s="37">
        <f>16153.59-232.89</f>
        <v>15920.7</v>
      </c>
    </row>
    <row r="42" spans="3:12" ht="13.5" customHeight="1" thickBot="1" x14ac:dyDescent="0.25">
      <c r="C42" s="36" t="s">
        <v>41</v>
      </c>
      <c r="D42" s="35">
        <v>3525.0899999999997</v>
      </c>
      <c r="E42" s="32"/>
      <c r="F42" s="32">
        <v>-480.84</v>
      </c>
      <c r="G42" s="31"/>
      <c r="H42" s="31">
        <f>+D42+E42-F42</f>
        <v>4005.93</v>
      </c>
      <c r="I42" s="34"/>
      <c r="J42" s="12">
        <f>1109.81+549.56</f>
        <v>1659.37</v>
      </c>
      <c r="K42" s="12">
        <f>4033.04+8130.52</f>
        <v>12163.560000000001</v>
      </c>
    </row>
    <row r="43" spans="3:12" ht="13.5" customHeight="1" thickBot="1" x14ac:dyDescent="0.25">
      <c r="C43" s="36" t="s">
        <v>40</v>
      </c>
      <c r="D43" s="35">
        <f>13924.24-9.62-3.94-0.71-0.29</f>
        <v>13909.679999999998</v>
      </c>
      <c r="E43" s="32">
        <f>13170.24+49238.38</f>
        <v>62408.619999999995</v>
      </c>
      <c r="F43" s="32">
        <f>48815.57+13121.79</f>
        <v>61937.36</v>
      </c>
      <c r="G43" s="31">
        <f>+E43</f>
        <v>62408.619999999995</v>
      </c>
      <c r="H43" s="31">
        <f>+D43+E43-F43</f>
        <v>14380.939999999988</v>
      </c>
      <c r="I43" s="34" t="s">
        <v>39</v>
      </c>
    </row>
    <row r="44" spans="3:12" ht="13.5" customHeight="1" thickBot="1" x14ac:dyDescent="0.25">
      <c r="C44" s="29" t="s">
        <v>38</v>
      </c>
      <c r="D44" s="33">
        <v>17417.819999999992</v>
      </c>
      <c r="E44" s="32">
        <v>72731.240000000005</v>
      </c>
      <c r="F44" s="32">
        <v>73119.350000000006</v>
      </c>
      <c r="G44" s="31">
        <v>50356.92</v>
      </c>
      <c r="H44" s="31">
        <f>+D44+E44-F44</f>
        <v>17029.709999999992</v>
      </c>
      <c r="I44" s="30" t="s">
        <v>37</v>
      </c>
    </row>
    <row r="45" spans="3:12" ht="13.5" customHeight="1" thickBot="1" x14ac:dyDescent="0.25">
      <c r="C45" s="29" t="s">
        <v>36</v>
      </c>
      <c r="D45" s="28">
        <f>SUM(D35:D44)</f>
        <v>252911.56</v>
      </c>
      <c r="E45" s="28">
        <f>SUM(E35:E44)</f>
        <v>1153757.8</v>
      </c>
      <c r="F45" s="28">
        <f>SUM(F35:F44)</f>
        <v>1152612.3</v>
      </c>
      <c r="G45" s="28">
        <f>SUM(G35:G44)</f>
        <v>974298.99</v>
      </c>
      <c r="H45" s="28">
        <f>SUM(H35:H44)</f>
        <v>254057.06000000008</v>
      </c>
      <c r="I45" s="27"/>
    </row>
    <row r="46" spans="3:12" ht="13.5" customHeight="1" thickBot="1" x14ac:dyDescent="0.25">
      <c r="C46" s="26" t="s">
        <v>35</v>
      </c>
      <c r="D46" s="26"/>
      <c r="E46" s="26"/>
      <c r="F46" s="26"/>
      <c r="G46" s="26"/>
      <c r="H46" s="26"/>
      <c r="I46" s="26"/>
    </row>
    <row r="47" spans="3:12" ht="53.25" customHeight="1" thickBot="1" x14ac:dyDescent="0.25">
      <c r="C47" s="23" t="s">
        <v>34</v>
      </c>
      <c r="D47" s="25" t="s">
        <v>33</v>
      </c>
      <c r="E47" s="25"/>
      <c r="F47" s="25"/>
      <c r="G47" s="25"/>
      <c r="H47" s="25"/>
      <c r="I47" s="24" t="s">
        <v>32</v>
      </c>
    </row>
    <row r="48" spans="3:12" ht="39" customHeight="1" thickBot="1" x14ac:dyDescent="0.25">
      <c r="C48" s="23" t="s">
        <v>31</v>
      </c>
      <c r="D48" s="22" t="s">
        <v>30</v>
      </c>
      <c r="E48" s="21"/>
      <c r="F48" s="21"/>
      <c r="G48" s="21"/>
      <c r="H48" s="20"/>
      <c r="I48" s="19" t="s">
        <v>29</v>
      </c>
    </row>
    <row r="49" spans="3:8" ht="18.75" customHeight="1" x14ac:dyDescent="0.3">
      <c r="C49" s="18" t="s">
        <v>28</v>
      </c>
      <c r="D49" s="18"/>
      <c r="E49" s="18"/>
      <c r="F49" s="18"/>
      <c r="G49" s="18"/>
      <c r="H49" s="17">
        <f>+H32+H45</f>
        <v>272833.1700000001</v>
      </c>
    </row>
    <row r="50" spans="3:8" ht="16.5" hidden="1" customHeight="1" x14ac:dyDescent="0.25">
      <c r="C50" s="16" t="s">
        <v>27</v>
      </c>
      <c r="D50" s="16"/>
    </row>
    <row r="51" spans="3:8" ht="12.75" hidden="1" customHeight="1" x14ac:dyDescent="0.2">
      <c r="C51" s="15" t="s">
        <v>26</v>
      </c>
    </row>
    <row r="52" spans="3:8" ht="12.75" customHeight="1" x14ac:dyDescent="0.2"/>
    <row r="53" spans="3:8" hidden="1" x14ac:dyDescent="0.2">
      <c r="D53" s="14">
        <f>+D35+D36+D37+D40</f>
        <v>192578.18000000002</v>
      </c>
      <c r="E53" s="14">
        <f>+E35+E36+E37+E40</f>
        <v>932564.6100000001</v>
      </c>
      <c r="F53" s="14">
        <f>+F35+F36+F37+F40</f>
        <v>931346.37</v>
      </c>
      <c r="G53" s="14">
        <f>+G35+G36+G37+G40</f>
        <v>822324.95</v>
      </c>
      <c r="H53" s="14">
        <f>+H35+H36+H37+H40</f>
        <v>193796.4200000001</v>
      </c>
    </row>
    <row r="54" spans="3:8" hidden="1" x14ac:dyDescent="0.2">
      <c r="D54" s="14"/>
      <c r="H54" s="13">
        <f>15.5+10443.85+1.15+2723.76+29529.65+134947.99+13135.38+16038.24+1639.19+4833.5+1786.35+26955.3+2083.61+15122.68</f>
        <v>259256.14999999997</v>
      </c>
    </row>
    <row r="55" spans="3:8" x14ac:dyDescent="0.2">
      <c r="C55" s="13" t="s">
        <v>25</v>
      </c>
      <c r="E55" s="14">
        <f>+E45+E32+31200+23506.2+33454.44</f>
        <v>1257537.42</v>
      </c>
      <c r="F55" s="14"/>
      <c r="G55" s="14">
        <f>+G45+G32</f>
        <v>989917.97</v>
      </c>
      <c r="H55" s="14"/>
    </row>
    <row r="57" spans="3:8" hidden="1" x14ac:dyDescent="0.2">
      <c r="D57" s="13">
        <f>114309.82+110946.58</f>
        <v>225256.40000000002</v>
      </c>
    </row>
    <row r="58" spans="3:8" hidden="1" x14ac:dyDescent="0.2">
      <c r="D58" s="13">
        <v>510594.58</v>
      </c>
    </row>
    <row r="59" spans="3:8" hidden="1" x14ac:dyDescent="0.2">
      <c r="D59" s="14">
        <f>+D58-D45-D32</f>
        <v>225256.40000000002</v>
      </c>
    </row>
  </sheetData>
  <mergeCells count="11">
    <mergeCell ref="C23:I23"/>
    <mergeCell ref="I27:I31"/>
    <mergeCell ref="C46:I46"/>
    <mergeCell ref="D47:H47"/>
    <mergeCell ref="D48:H48"/>
    <mergeCell ref="I35:I36"/>
    <mergeCell ref="C21:I21"/>
    <mergeCell ref="C22:I22"/>
    <mergeCell ref="C33:I33"/>
    <mergeCell ref="C26:I26"/>
    <mergeCell ref="C24:I2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C5A37-D399-49F4-8F34-08CCFC889A02}">
  <dimension ref="A11:I30"/>
  <sheetViews>
    <sheetView topLeftCell="A16" zoomScaleNormal="100" zoomScaleSheetLayoutView="120" workbookViewId="0">
      <selection activeCell="G31" sqref="G31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1" spans="1:9" x14ac:dyDescent="0.25">
      <c r="F11" s="10"/>
    </row>
    <row r="13" spans="1:9" x14ac:dyDescent="0.25">
      <c r="A13" s="11" t="s">
        <v>24</v>
      </c>
      <c r="B13" s="11"/>
      <c r="C13" s="11"/>
      <c r="D13" s="11"/>
      <c r="E13" s="11"/>
      <c r="F13" s="11"/>
      <c r="G13" s="11"/>
      <c r="H13" s="11"/>
      <c r="I13" s="11"/>
    </row>
    <row r="14" spans="1:9" x14ac:dyDescent="0.25">
      <c r="A14" s="11" t="s">
        <v>23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5">
      <c r="A15" s="11" t="s">
        <v>22</v>
      </c>
      <c r="B15" s="11"/>
      <c r="C15" s="11"/>
      <c r="D15" s="11"/>
      <c r="E15" s="11"/>
      <c r="F15" s="11"/>
      <c r="G15" s="11"/>
      <c r="H15" s="11"/>
      <c r="I15" s="11"/>
    </row>
    <row r="16" spans="1:9" ht="60" x14ac:dyDescent="0.25">
      <c r="A16" s="9" t="s">
        <v>21</v>
      </c>
      <c r="B16" s="9" t="s">
        <v>20</v>
      </c>
      <c r="C16" s="9" t="s">
        <v>19</v>
      </c>
      <c r="D16" s="9" t="s">
        <v>18</v>
      </c>
      <c r="E16" s="9" t="s">
        <v>17</v>
      </c>
      <c r="F16" s="9" t="s">
        <v>16</v>
      </c>
      <c r="G16" s="9" t="s">
        <v>15</v>
      </c>
      <c r="H16" s="9" t="s">
        <v>14</v>
      </c>
      <c r="I16" s="9" t="s">
        <v>13</v>
      </c>
    </row>
    <row r="17" spans="1:9" x14ac:dyDescent="0.25">
      <c r="A17" s="8" t="s">
        <v>12</v>
      </c>
      <c r="B17" s="7">
        <v>-1045.57</v>
      </c>
      <c r="C17" s="7"/>
      <c r="D17" s="7">
        <v>160.22999999999999</v>
      </c>
      <c r="E17" s="7">
        <v>160.88999999999999</v>
      </c>
      <c r="F17" s="6">
        <v>88.16</v>
      </c>
      <c r="G17" s="5">
        <v>34.119349999999997</v>
      </c>
      <c r="H17" s="4">
        <v>36.7121</v>
      </c>
      <c r="I17" s="4">
        <f>B17+D17+F17-G17</f>
        <v>-831.29935</v>
      </c>
    </row>
    <row r="19" spans="1:9" x14ac:dyDescent="0.25">
      <c r="A19" t="s">
        <v>11</v>
      </c>
    </row>
    <row r="20" spans="1:9" x14ac:dyDescent="0.25">
      <c r="A20" s="3" t="s">
        <v>10</v>
      </c>
      <c r="B20" s="2"/>
      <c r="C20" s="2"/>
      <c r="D20" s="2"/>
      <c r="E20" s="2"/>
    </row>
    <row r="21" spans="1:9" x14ac:dyDescent="0.25">
      <c r="A21" s="3" t="s">
        <v>9</v>
      </c>
      <c r="B21" s="2"/>
      <c r="C21" s="2"/>
      <c r="D21" s="2"/>
      <c r="E21" s="2"/>
    </row>
    <row r="22" spans="1:9" x14ac:dyDescent="0.25">
      <c r="A22" s="3" t="s">
        <v>8</v>
      </c>
      <c r="B22" s="2"/>
      <c r="C22" s="2"/>
      <c r="D22" s="2"/>
      <c r="E22" s="2"/>
    </row>
    <row r="23" spans="1:9" x14ac:dyDescent="0.25">
      <c r="A23" s="2" t="s">
        <v>7</v>
      </c>
      <c r="B23" s="2"/>
      <c r="C23" s="2"/>
      <c r="D23" s="2"/>
      <c r="E23" s="2"/>
    </row>
    <row r="24" spans="1:9" x14ac:dyDescent="0.25">
      <c r="A24" s="2" t="s">
        <v>6</v>
      </c>
      <c r="B24" s="2"/>
      <c r="C24" s="2"/>
      <c r="D24" s="2"/>
      <c r="E24" s="2"/>
    </row>
    <row r="25" spans="1:9" x14ac:dyDescent="0.25">
      <c r="A25" t="s">
        <v>5</v>
      </c>
    </row>
    <row r="26" spans="1:9" x14ac:dyDescent="0.25">
      <c r="A26" s="1" t="s">
        <v>4</v>
      </c>
    </row>
    <row r="27" spans="1:9" x14ac:dyDescent="0.25">
      <c r="A27" t="s">
        <v>3</v>
      </c>
    </row>
    <row r="28" spans="1:9" x14ac:dyDescent="0.25">
      <c r="A28" t="s">
        <v>2</v>
      </c>
    </row>
    <row r="29" spans="1:9" x14ac:dyDescent="0.25">
      <c r="A29" t="s">
        <v>1</v>
      </c>
    </row>
    <row r="30" spans="1:9" x14ac:dyDescent="0.25">
      <c r="A30" t="s">
        <v>0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Ларина8</vt:lpstr>
      <vt:lpstr>Ларина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2022-03-02T11:07:10Z</dcterms:created>
  <dcterms:modified xsi:type="dcterms:W3CDTF">2022-03-19T18:11:24Z</dcterms:modified>
</cp:coreProperties>
</file>