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41BF37DB-0567-4411-BB87-E45529D53AB3}" xr6:coauthVersionLast="47" xr6:coauthVersionMax="47" xr10:uidLastSave="{00000000-0000-0000-0000-000000000000}"/>
  <bookViews>
    <workbookView xWindow="-120" yWindow="-120" windowWidth="20730" windowHeight="11310" xr2:uid="{E6B957D7-CE74-41A0-9E9D-EE1D29886A25}"/>
  </bookViews>
  <sheets>
    <sheet name="Молодежная2" sheetId="2" r:id="rId1"/>
    <sheet name="Молодежная 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K27" i="2"/>
  <c r="F28" i="2"/>
  <c r="F32" i="2" s="1"/>
  <c r="H28" i="2"/>
  <c r="K28" i="2"/>
  <c r="H29" i="2"/>
  <c r="K29" i="2"/>
  <c r="F30" i="2"/>
  <c r="H30" i="2" s="1"/>
  <c r="K30" i="2"/>
  <c r="F31" i="2"/>
  <c r="H31" i="2" s="1"/>
  <c r="G31" i="2"/>
  <c r="G32" i="2" s="1"/>
  <c r="K31" i="2"/>
  <c r="D32" i="2"/>
  <c r="E32" i="2"/>
  <c r="G35" i="2"/>
  <c r="G52" i="2" s="1"/>
  <c r="H35" i="2"/>
  <c r="J35" i="2"/>
  <c r="K35" i="2"/>
  <c r="H36" i="2"/>
  <c r="H37" i="2"/>
  <c r="H38" i="2"/>
  <c r="H39" i="2"/>
  <c r="J39" i="2"/>
  <c r="K39" i="2"/>
  <c r="H40" i="2"/>
  <c r="H41" i="2"/>
  <c r="G42" i="2"/>
  <c r="H42" i="2"/>
  <c r="J42" i="2"/>
  <c r="K42" i="2"/>
  <c r="E43" i="2"/>
  <c r="G43" i="2" s="1"/>
  <c r="G45" i="2" s="1"/>
  <c r="G54" i="2" s="1"/>
  <c r="F43" i="2"/>
  <c r="H44" i="2"/>
  <c r="D45" i="2"/>
  <c r="F45" i="2"/>
  <c r="D52" i="2"/>
  <c r="E52" i="2"/>
  <c r="F52" i="2"/>
  <c r="H53" i="2"/>
  <c r="I17" i="1"/>
  <c r="H32" i="2" l="1"/>
  <c r="H52" i="2"/>
  <c r="H43" i="2"/>
  <c r="H45" i="2" s="1"/>
  <c r="E45" i="2"/>
  <c r="E54" i="2" s="1"/>
  <c r="H48" i="2" l="1"/>
</calcChain>
</file>

<file path=xl/sharedStrings.xml><?xml version="1.0" encoding="utf-8"?>
<sst xmlns="http://schemas.openxmlformats.org/spreadsheetml/2006/main" count="73" uniqueCount="66">
  <si>
    <t>Герметизация стыков стеновых панелей - 87.61 т.р.</t>
  </si>
  <si>
    <t>Аварийное обслуживание - 7.89 т.р.</t>
  </si>
  <si>
    <t>Производство работ по неисправности в системе освещения общедомовых помещений - 0.81 т.р.</t>
  </si>
  <si>
    <t>Расходный материал - 0.36 т.р.</t>
  </si>
  <si>
    <t>Ремонт тепловых пунктов и систем теплопотребления. Установка иммитаторов в ИТП - 3.27 т.р.</t>
  </si>
  <si>
    <t>Ремонт систем ГВС, ХВс, ЦО - 0.08 т.р.</t>
  </si>
  <si>
    <t>Восстановление водоотводящих устройств (работы на чердаке, в подвале) - 1.00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</si>
  <si>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101.02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</si>
  <si>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</si>
  <si>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</si>
  <si>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</si>
  <si>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</si>
  <si>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</si>
  <si>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</si>
  <si>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</si>
  <si>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</si>
  <si>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</si>
  <si>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</si>
  <si>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№2  по ул. Молодежная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</si>
  <si>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</si>
  <si>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</si>
  <si>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</si>
  <si>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</si>
  <si>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</si>
  <si>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</si>
  <si>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</si>
  <si>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</si>
  <si>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</si>
  <si>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</si>
  <si>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</si>
  <si>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</si>
  <si>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</si>
  <si>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</si>
  <si>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</si>
  <si>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</si>
  <si>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</si>
  <si>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</si>
  <si>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</si>
  <si>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</si>
  <si>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</si>
  <si>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</si>
  <si>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</si>
  <si>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</si>
  <si>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</si>
  <si>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Н/2011-101 от 01.07.2011г.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</si>
  <si>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</si>
  <si>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</si>
  <si>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</si>
  <si>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</si>
  <si>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</si>
  <si>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</si>
  <si>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</si>
  <si>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</si>
  <si>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</si>
  <si>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</si>
  <si>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</si>
  <si>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</si>
  <si>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</si>
  <si>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</si>
  <si>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</si>
  <si>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</si>
  <si>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</si>
  <si>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  по ул. Молодежная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</si>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</sst>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2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1" applyFont="1"/>
    <xf numFmtId="0" fontId="8" fillId="0" borderId="0" xfId="1" applyFont="1"/>
    <xf numFmtId="4" fontId="9" fillId="0" borderId="0" xfId="1" applyNumberFormat="1" applyFont="1"/>
    <xf numFmtId="0" fontId="10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0" fontId="11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2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2" fontId="5" fillId="0" borderId="4" xfId="1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horizontal="center"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13" fillId="0" borderId="5" xfId="1" applyFont="1" applyBorder="1" applyAlignment="1">
      <alignment horizontal="center" vertical="top" wrapText="1"/>
    </xf>
    <xf numFmtId="4" fontId="12" fillId="0" borderId="4" xfId="1" applyNumberFormat="1" applyFont="1" applyBorder="1" applyAlignment="1">
      <alignment vertical="top" wrapText="1"/>
    </xf>
    <xf numFmtId="4" fontId="8" fillId="0" borderId="4" xfId="1" applyNumberFormat="1" applyFont="1" applyBorder="1" applyAlignment="1">
      <alignment horizontal="right" vertical="top" wrapText="1"/>
    </xf>
    <xf numFmtId="0" fontId="14" fillId="0" borderId="5" xfId="1" applyFont="1" applyBorder="1" applyAlignment="1">
      <alignment horizontal="center" vertical="center" wrapText="1"/>
    </xf>
    <xf numFmtId="4" fontId="4" fillId="0" borderId="0" xfId="1" applyNumberFormat="1"/>
    <xf numFmtId="0" fontId="8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6" fillId="0" borderId="5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2" fontId="4" fillId="0" borderId="0" xfId="1" applyNumberFormat="1"/>
    <xf numFmtId="0" fontId="5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/>
    <xf numFmtId="0" fontId="11" fillId="0" borderId="0" xfId="1" applyFont="1" applyAlignment="1">
      <alignment horizontal="center"/>
    </xf>
    <xf numFmtId="0" fontId="19" fillId="0" borderId="6" xfId="1" applyFont="1" applyBorder="1"/>
    <xf numFmtId="0" fontId="19" fillId="0" borderId="9" xfId="1" applyFont="1" applyBorder="1"/>
    <xf numFmtId="0" fontId="11" fillId="0" borderId="9" xfId="1" applyFont="1" applyBorder="1" applyAlignment="1">
      <alignment horizontal="center"/>
    </xf>
    <xf numFmtId="0" fontId="11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86237602-34D8-4305-A5BD-B2AE5F31D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95F5-16F5-482F-B3F2-429FA73747CD}">
  <dimension ref="A1:K55"/>
  <sheetViews>
    <sheetView tabSelected="1" topLeftCell="C28" workbookViewId="0">
      <selection activeCell="D48" sqref="D48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9.2851562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.28515625" style="9" customWidth="1"/>
    <col min="9" max="9" width="25.42578125" style="9" customWidth="1"/>
    <col min="10" max="10" width="10.140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52"/>
      <c r="D1" s="52"/>
      <c r="E1" s="52"/>
      <c r="F1" s="52"/>
      <c r="G1" s="52"/>
      <c r="H1" s="52"/>
      <c r="I1" s="52"/>
    </row>
    <row r="2" spans="3:9" ht="13.5" hidden="1" customHeight="1" thickBot="1" x14ac:dyDescent="0.25">
      <c r="C2" s="52"/>
      <c r="D2" s="52"/>
      <c r="E2" s="52" t="s">
        <v>65</v>
      </c>
      <c r="F2" s="52"/>
      <c r="G2" s="52"/>
      <c r="H2" s="52"/>
      <c r="I2" s="52"/>
    </row>
    <row r="3" spans="3:9" ht="13.5" hidden="1" customHeight="1" thickBot="1" x14ac:dyDescent="0.25">
      <c r="C3" s="57"/>
      <c r="D3" s="56"/>
      <c r="E3" s="55"/>
      <c r="F3" s="55"/>
      <c r="G3" s="55"/>
      <c r="H3" s="55"/>
      <c r="I3" s="54"/>
    </row>
    <row r="4" spans="3:9" ht="12.75" hidden="1" customHeight="1" x14ac:dyDescent="0.2">
      <c r="C4" s="53"/>
      <c r="D4" s="53"/>
      <c r="E4" s="52"/>
      <c r="F4" s="52"/>
      <c r="G4" s="52"/>
      <c r="H4" s="52"/>
      <c r="I4" s="52"/>
    </row>
    <row r="5" spans="3:9" ht="12.75" customHeight="1" x14ac:dyDescent="0.2">
      <c r="C5" s="53"/>
      <c r="D5" s="53"/>
      <c r="E5" s="52"/>
      <c r="F5" s="52"/>
      <c r="G5" s="52"/>
      <c r="H5" s="52"/>
      <c r="I5" s="52"/>
    </row>
    <row r="6" spans="3:9" ht="12.75" customHeight="1" x14ac:dyDescent="0.2">
      <c r="C6" s="53"/>
      <c r="D6" s="53"/>
      <c r="E6" s="52"/>
      <c r="F6" s="52"/>
      <c r="G6" s="52"/>
      <c r="H6" s="52"/>
      <c r="I6" s="52"/>
    </row>
    <row r="7" spans="3:9" ht="12.75" customHeight="1" x14ac:dyDescent="0.2">
      <c r="C7" s="53"/>
      <c r="D7" s="53"/>
      <c r="E7" s="52"/>
      <c r="F7" s="52"/>
      <c r="G7" s="52"/>
      <c r="H7" s="52"/>
      <c r="I7" s="52"/>
    </row>
    <row r="8" spans="3:9" ht="12.75" customHeight="1" x14ac:dyDescent="0.2">
      <c r="C8" s="53"/>
      <c r="D8" s="53"/>
      <c r="E8" s="52"/>
      <c r="F8" s="52"/>
      <c r="G8" s="52"/>
      <c r="H8" s="52"/>
      <c r="I8" s="52"/>
    </row>
    <row r="9" spans="3:9" ht="12.75" customHeight="1" x14ac:dyDescent="0.2">
      <c r="C9" s="53"/>
      <c r="D9" s="53"/>
      <c r="E9" s="52"/>
      <c r="F9" s="52"/>
      <c r="G9" s="52"/>
      <c r="H9" s="52"/>
      <c r="I9" s="52"/>
    </row>
    <row r="10" spans="3:9" ht="12.75" customHeight="1" x14ac:dyDescent="0.2">
      <c r="C10" s="53"/>
      <c r="D10" s="53"/>
      <c r="E10" s="52"/>
      <c r="F10" s="52"/>
      <c r="G10" s="52"/>
      <c r="H10" s="52"/>
      <c r="I10" s="52"/>
    </row>
    <row r="11" spans="3:9" ht="12.75" customHeight="1" x14ac:dyDescent="0.2">
      <c r="C11" s="53"/>
      <c r="D11" s="53"/>
      <c r="E11" s="52"/>
      <c r="F11" s="52"/>
      <c r="G11" s="52"/>
      <c r="H11" s="52"/>
      <c r="I11" s="52"/>
    </row>
    <row r="12" spans="3:9" ht="12.75" customHeight="1" x14ac:dyDescent="0.2">
      <c r="C12" s="53"/>
      <c r="D12" s="53"/>
      <c r="E12" s="52"/>
      <c r="F12" s="52"/>
      <c r="G12" s="52"/>
      <c r="H12" s="52"/>
      <c r="I12" s="52"/>
    </row>
    <row r="13" spans="3:9" ht="12.75" customHeight="1" x14ac:dyDescent="0.2">
      <c r="C13" s="53"/>
      <c r="D13" s="53"/>
      <c r="E13" s="52"/>
      <c r="F13" s="52"/>
      <c r="G13" s="52"/>
      <c r="H13" s="52"/>
      <c r="I13" s="52"/>
    </row>
    <row r="14" spans="3:9" ht="12.75" customHeight="1" x14ac:dyDescent="0.2">
      <c r="C14" s="53"/>
      <c r="D14" s="53"/>
      <c r="E14" s="52"/>
      <c r="F14" s="52"/>
      <c r="G14" s="52"/>
      <c r="H14" s="52"/>
      <c r="I14" s="52"/>
    </row>
    <row r="15" spans="3:9" ht="12.75" customHeight="1" x14ac:dyDescent="0.2">
      <c r="C15" s="53"/>
      <c r="D15" s="53"/>
      <c r="E15" s="52"/>
      <c r="F15" s="52"/>
      <c r="G15" s="52"/>
      <c r="H15" s="52"/>
      <c r="I15" s="52"/>
    </row>
    <row r="16" spans="3:9" ht="12.75" customHeight="1" x14ac:dyDescent="0.2">
      <c r="C16" s="53"/>
      <c r="D16" s="53"/>
      <c r="E16" s="52"/>
      <c r="F16" s="52"/>
      <c r="G16" s="52"/>
      <c r="H16" s="52"/>
      <c r="I16" s="52"/>
    </row>
    <row r="17" spans="3:11" ht="12.75" customHeight="1" x14ac:dyDescent="0.2">
      <c r="C17" s="53"/>
      <c r="D17" s="53"/>
      <c r="E17" s="52"/>
      <c r="F17" s="52"/>
      <c r="G17" s="52"/>
      <c r="H17" s="52"/>
      <c r="I17" s="52"/>
    </row>
    <row r="18" spans="3:11" ht="12.75" customHeight="1" x14ac:dyDescent="0.2">
      <c r="C18" s="53"/>
      <c r="D18" s="53"/>
      <c r="E18" s="52"/>
      <c r="F18" s="52"/>
      <c r="G18" s="52"/>
      <c r="H18" s="52"/>
      <c r="I18" s="52"/>
    </row>
    <row r="19" spans="3:11" ht="12.75" customHeight="1" x14ac:dyDescent="0.2">
      <c r="C19" s="53"/>
      <c r="D19" s="53"/>
      <c r="E19" s="52"/>
      <c r="F19" s="52"/>
      <c r="G19" s="52"/>
      <c r="H19" s="52"/>
      <c r="I19" s="52"/>
    </row>
    <row r="20" spans="3:11" ht="12.75" customHeight="1" x14ac:dyDescent="0.2">
      <c r="C20" s="53"/>
      <c r="D20" s="53"/>
      <c r="E20" s="52"/>
      <c r="F20" s="52"/>
      <c r="G20" s="52"/>
      <c r="H20" s="52"/>
      <c r="I20" s="52"/>
    </row>
    <row r="21" spans="3:11" ht="14.25" x14ac:dyDescent="0.2">
      <c r="C21" s="51" t="s">
        <v>64</v>
      </c>
      <c r="D21" s="51"/>
      <c r="E21" s="51"/>
      <c r="F21" s="51"/>
      <c r="G21" s="51"/>
      <c r="H21" s="51"/>
      <c r="I21" s="51"/>
    </row>
    <row r="22" spans="3:11" x14ac:dyDescent="0.2">
      <c r="C22" s="50" t="s">
        <v>63</v>
      </c>
      <c r="D22" s="50"/>
      <c r="E22" s="50"/>
      <c r="F22" s="50"/>
      <c r="G22" s="50"/>
      <c r="H22" s="50"/>
      <c r="I22" s="50"/>
    </row>
    <row r="23" spans="3:11" x14ac:dyDescent="0.2">
      <c r="C23" s="50" t="s">
        <v>62</v>
      </c>
      <c r="D23" s="50"/>
      <c r="E23" s="50"/>
      <c r="F23" s="50"/>
      <c r="G23" s="50"/>
      <c r="H23" s="50"/>
      <c r="I23" s="50"/>
    </row>
    <row r="24" spans="3:11" ht="6" customHeight="1" thickBot="1" x14ac:dyDescent="0.25">
      <c r="C24" s="49"/>
      <c r="D24" s="49"/>
      <c r="E24" s="49"/>
      <c r="F24" s="49"/>
      <c r="G24" s="49"/>
      <c r="H24" s="49"/>
      <c r="I24" s="49"/>
    </row>
    <row r="25" spans="3:11" ht="56.25" customHeight="1" thickBot="1" x14ac:dyDescent="0.25">
      <c r="C25" s="36" t="s">
        <v>52</v>
      </c>
      <c r="D25" s="39" t="s">
        <v>51</v>
      </c>
      <c r="E25" s="38" t="s">
        <v>50</v>
      </c>
      <c r="F25" s="38" t="s">
        <v>49</v>
      </c>
      <c r="G25" s="38" t="s">
        <v>48</v>
      </c>
      <c r="H25" s="38" t="s">
        <v>47</v>
      </c>
      <c r="I25" s="39" t="s">
        <v>61</v>
      </c>
    </row>
    <row r="26" spans="3:11" ht="13.5" customHeight="1" thickBot="1" x14ac:dyDescent="0.25">
      <c r="C26" s="48" t="s">
        <v>60</v>
      </c>
      <c r="D26" s="47"/>
      <c r="E26" s="47"/>
      <c r="F26" s="47"/>
      <c r="G26" s="47"/>
      <c r="H26" s="47"/>
      <c r="I26" s="46"/>
    </row>
    <row r="27" spans="3:11" ht="13.5" customHeight="1" thickBot="1" x14ac:dyDescent="0.25">
      <c r="C27" s="22" t="s">
        <v>59</v>
      </c>
      <c r="D27" s="28">
        <v>6750.4899999997124</v>
      </c>
      <c r="E27" s="30"/>
      <c r="F27" s="30">
        <v>4699.71</v>
      </c>
      <c r="G27" s="30"/>
      <c r="H27" s="30">
        <f>+D27+E27-F27</f>
        <v>2050.7799999997123</v>
      </c>
      <c r="I27" s="45" t="s">
        <v>58</v>
      </c>
      <c r="K27" s="44">
        <f>182431.76+7.96+29.94+8043.36</f>
        <v>190513.02</v>
      </c>
    </row>
    <row r="28" spans="3:11" ht="13.5" customHeight="1" thickBot="1" x14ac:dyDescent="0.25">
      <c r="C28" s="22" t="s">
        <v>57</v>
      </c>
      <c r="D28" s="28">
        <v>3432.7399999999511</v>
      </c>
      <c r="E28" s="25"/>
      <c r="F28" s="25">
        <f>279.92+540.92+1052.62</f>
        <v>1873.4599999999998</v>
      </c>
      <c r="G28" s="30"/>
      <c r="H28" s="30">
        <f>+D28+E28-F28</f>
        <v>1559.2799999999513</v>
      </c>
      <c r="I28" s="43"/>
      <c r="K28" s="8">
        <f>2788.51+52299.21-11502.93+344.2+6.28</f>
        <v>43935.27</v>
      </c>
    </row>
    <row r="29" spans="3:11" ht="13.5" customHeight="1" thickBot="1" x14ac:dyDescent="0.25">
      <c r="C29" s="22" t="s">
        <v>56</v>
      </c>
      <c r="D29" s="28">
        <v>1176.0600000000586</v>
      </c>
      <c r="E29" s="25"/>
      <c r="F29" s="25">
        <v>477.83</v>
      </c>
      <c r="G29" s="30"/>
      <c r="H29" s="30">
        <f>+D29+E29-F29</f>
        <v>698.23000000005868</v>
      </c>
      <c r="I29" s="43"/>
      <c r="K29" s="8">
        <f>3.46+28381.94-2914.42+3681.79</f>
        <v>29152.769999999997</v>
      </c>
    </row>
    <row r="30" spans="3:11" ht="13.5" customHeight="1" thickBot="1" x14ac:dyDescent="0.25">
      <c r="C30" s="22" t="s">
        <v>55</v>
      </c>
      <c r="D30" s="28">
        <v>469.90999999998257</v>
      </c>
      <c r="E30" s="25"/>
      <c r="F30" s="25">
        <f>23.07+1.22</f>
        <v>24.29</v>
      </c>
      <c r="G30" s="30"/>
      <c r="H30" s="30">
        <f>+D30+E30-F30</f>
        <v>445.61999999998255</v>
      </c>
      <c r="I30" s="43"/>
      <c r="K30" s="8">
        <f>1358.19+10394.77-1014.49+421.22+7499.88-1476.63+0.67</f>
        <v>17183.609999999997</v>
      </c>
    </row>
    <row r="31" spans="3:11" ht="13.5" customHeight="1" thickBot="1" x14ac:dyDescent="0.25">
      <c r="C31" s="22" t="s">
        <v>54</v>
      </c>
      <c r="D31" s="28">
        <v>-132.36000000000422</v>
      </c>
      <c r="E31" s="25"/>
      <c r="F31" s="25">
        <f>-629.79-427.99+113.6+121.34+10.94</f>
        <v>-811.89999999999986</v>
      </c>
      <c r="G31" s="30">
        <f>+E31</f>
        <v>0</v>
      </c>
      <c r="H31" s="30">
        <f>+D31+E31-F31</f>
        <v>679.53999999999564</v>
      </c>
      <c r="I31" s="42"/>
      <c r="K31" s="8">
        <f>0.01+0.03+351.62+1084.14-115.81</f>
        <v>1319.9900000000002</v>
      </c>
    </row>
    <row r="32" spans="3:11" ht="13.5" customHeight="1" thickBot="1" x14ac:dyDescent="0.25">
      <c r="C32" s="22" t="s">
        <v>29</v>
      </c>
      <c r="D32" s="21">
        <f>SUM(D27:D31)</f>
        <v>11696.839999999698</v>
      </c>
      <c r="E32" s="21">
        <f>SUM(E27:E31)</f>
        <v>0</v>
      </c>
      <c r="F32" s="21">
        <f>SUM(F27:F31)</f>
        <v>6263.39</v>
      </c>
      <c r="G32" s="21">
        <f>SUM(G27:G31)</f>
        <v>0</v>
      </c>
      <c r="H32" s="21">
        <f>SUM(H27:H31)</f>
        <v>5433.4499999997006</v>
      </c>
      <c r="I32" s="41"/>
    </row>
    <row r="33" spans="3:11" ht="13.5" customHeight="1" thickBot="1" x14ac:dyDescent="0.25">
      <c r="C33" s="40" t="s">
        <v>53</v>
      </c>
      <c r="D33" s="40"/>
      <c r="E33" s="40"/>
      <c r="F33" s="40"/>
      <c r="G33" s="40"/>
      <c r="H33" s="40"/>
      <c r="I33" s="40"/>
    </row>
    <row r="34" spans="3:11" ht="50.25" customHeight="1" thickBot="1" x14ac:dyDescent="0.25">
      <c r="C34" s="29" t="s">
        <v>52</v>
      </c>
      <c r="D34" s="39" t="s">
        <v>51</v>
      </c>
      <c r="E34" s="38" t="s">
        <v>50</v>
      </c>
      <c r="F34" s="38" t="s">
        <v>49</v>
      </c>
      <c r="G34" s="38" t="s">
        <v>48</v>
      </c>
      <c r="H34" s="38" t="s">
        <v>47</v>
      </c>
      <c r="I34" s="37" t="s">
        <v>46</v>
      </c>
    </row>
    <row r="35" spans="3:11" ht="23.25" customHeight="1" thickBot="1" x14ac:dyDescent="0.25">
      <c r="C35" s="36" t="s">
        <v>45</v>
      </c>
      <c r="D35" s="35">
        <v>90837.540000000095</v>
      </c>
      <c r="E35" s="24">
        <v>506078.52</v>
      </c>
      <c r="F35" s="24">
        <v>493444.97</v>
      </c>
      <c r="G35" s="24">
        <f>+E35</f>
        <v>506078.52</v>
      </c>
      <c r="H35" s="24">
        <f>+D35+E35-F35</f>
        <v>103471.09000000008</v>
      </c>
      <c r="I35" s="34" t="s">
        <v>44</v>
      </c>
      <c r="J35" s="33">
        <f>18.31-0.06+70.29-0.21+47373.57-21.14-D35</f>
        <v>-43396.780000000093</v>
      </c>
      <c r="K35" s="33">
        <f>490.04+1955.35+73615.72-H35</f>
        <v>-27409.980000000083</v>
      </c>
    </row>
    <row r="36" spans="3:11" ht="14.25" customHeight="1" thickBot="1" x14ac:dyDescent="0.25">
      <c r="C36" s="22" t="s">
        <v>43</v>
      </c>
      <c r="D36" s="28">
        <v>19989.549999999988</v>
      </c>
      <c r="E36" s="30">
        <v>112322.04</v>
      </c>
      <c r="F36" s="30">
        <v>109433.08</v>
      </c>
      <c r="G36" s="24">
        <v>101020.99</v>
      </c>
      <c r="H36" s="24">
        <f>+D36+E36-F36</f>
        <v>22878.509999999966</v>
      </c>
      <c r="I36" s="32"/>
    </row>
    <row r="37" spans="3:11" ht="13.5" hidden="1" customHeight="1" thickBot="1" x14ac:dyDescent="0.25">
      <c r="C37" s="29" t="s">
        <v>42</v>
      </c>
      <c r="D37" s="31">
        <v>0</v>
      </c>
      <c r="E37" s="30"/>
      <c r="F37" s="30"/>
      <c r="G37" s="24"/>
      <c r="H37" s="24">
        <f>+D37+E37-F37</f>
        <v>0</v>
      </c>
      <c r="I37" s="27"/>
    </row>
    <row r="38" spans="3:11" ht="12.75" hidden="1" customHeight="1" thickBot="1" x14ac:dyDescent="0.25">
      <c r="C38" s="22" t="s">
        <v>41</v>
      </c>
      <c r="D38" s="28">
        <v>0</v>
      </c>
      <c r="E38" s="30"/>
      <c r="F38" s="30"/>
      <c r="G38" s="24"/>
      <c r="H38" s="24">
        <f>+D38+E38-F38</f>
        <v>0</v>
      </c>
      <c r="I38" s="27" t="s">
        <v>40</v>
      </c>
    </row>
    <row r="39" spans="3:11" ht="29.25" customHeight="1" thickBot="1" x14ac:dyDescent="0.25">
      <c r="C39" s="22" t="s">
        <v>39</v>
      </c>
      <c r="D39" s="28">
        <v>910.19000000001142</v>
      </c>
      <c r="E39" s="30"/>
      <c r="F39" s="30">
        <v>-910.89</v>
      </c>
      <c r="G39" s="24"/>
      <c r="H39" s="24">
        <f>+D39+E39-F39</f>
        <v>1821.0800000000113</v>
      </c>
      <c r="I39" s="23" t="s">
        <v>38</v>
      </c>
      <c r="J39" s="8">
        <f>2864.67+7799.29-4.75</f>
        <v>10659.21</v>
      </c>
      <c r="K39" s="8">
        <f>1199.67+3860.57+11754.24</f>
        <v>16814.48</v>
      </c>
    </row>
    <row r="40" spans="3:11" ht="27.75" customHeight="1" thickBot="1" x14ac:dyDescent="0.25">
      <c r="C40" s="22" t="s">
        <v>37</v>
      </c>
      <c r="D40" s="28">
        <v>1494.6900000000041</v>
      </c>
      <c r="E40" s="25">
        <v>8329.56</v>
      </c>
      <c r="F40" s="25">
        <v>8117.66</v>
      </c>
      <c r="G40" s="24">
        <v>4950</v>
      </c>
      <c r="H40" s="24">
        <f>+D40+E40-F40</f>
        <v>1706.5900000000038</v>
      </c>
      <c r="I40" s="23" t="s">
        <v>36</v>
      </c>
    </row>
    <row r="41" spans="3:11" ht="13.5" customHeight="1" thickBot="1" x14ac:dyDescent="0.25">
      <c r="C41" s="29" t="s">
        <v>35</v>
      </c>
      <c r="D41" s="28">
        <v>824.49000000001024</v>
      </c>
      <c r="E41" s="25"/>
      <c r="F41" s="25">
        <v>263.3</v>
      </c>
      <c r="G41" s="24"/>
      <c r="H41" s="24">
        <f>+D41+E41-F41</f>
        <v>561.19000000001029</v>
      </c>
      <c r="I41" s="27"/>
    </row>
    <row r="42" spans="3:11" ht="13.5" customHeight="1" thickBot="1" x14ac:dyDescent="0.25">
      <c r="C42" s="29" t="s">
        <v>34</v>
      </c>
      <c r="D42" s="28">
        <v>-952.14999999998986</v>
      </c>
      <c r="E42" s="25"/>
      <c r="F42" s="25">
        <v>-952.15</v>
      </c>
      <c r="G42" s="24">
        <f>+E42</f>
        <v>0</v>
      </c>
      <c r="H42" s="24">
        <f>+D42+E42-F42</f>
        <v>1.0118128557223827E-11</v>
      </c>
      <c r="I42" s="27"/>
      <c r="J42" s="8">
        <f>176.54+87.42</f>
        <v>263.95999999999998</v>
      </c>
      <c r="K42" s="8">
        <f>5945.76+1606.5</f>
        <v>7552.26</v>
      </c>
    </row>
    <row r="43" spans="3:11" ht="13.5" customHeight="1" thickBot="1" x14ac:dyDescent="0.25">
      <c r="C43" s="29" t="s">
        <v>33</v>
      </c>
      <c r="D43" s="28">
        <v>2824.8800000000028</v>
      </c>
      <c r="E43" s="25">
        <f>10870.21+2823.68</f>
        <v>13693.89</v>
      </c>
      <c r="F43" s="25">
        <f>10716.89+2737.43</f>
        <v>13454.32</v>
      </c>
      <c r="G43" s="24">
        <f>+E43</f>
        <v>13693.89</v>
      </c>
      <c r="H43" s="24">
        <f>+D43+E43-F43</f>
        <v>3064.4500000000044</v>
      </c>
      <c r="I43" s="27" t="s">
        <v>32</v>
      </c>
    </row>
    <row r="44" spans="3:11" ht="13.5" customHeight="1" thickBot="1" x14ac:dyDescent="0.25">
      <c r="C44" s="22" t="s">
        <v>31</v>
      </c>
      <c r="D44" s="26">
        <v>6167.5099999999875</v>
      </c>
      <c r="E44" s="25">
        <v>35337.120000000003</v>
      </c>
      <c r="F44" s="25">
        <v>34269.160000000003</v>
      </c>
      <c r="G44" s="24">
        <v>45859.08</v>
      </c>
      <c r="H44" s="24">
        <f>+D44+E44-F44</f>
        <v>7235.4699999999866</v>
      </c>
      <c r="I44" s="23" t="s">
        <v>30</v>
      </c>
    </row>
    <row r="45" spans="3:11" ht="13.5" customHeight="1" thickBot="1" x14ac:dyDescent="0.25">
      <c r="C45" s="22" t="s">
        <v>29</v>
      </c>
      <c r="D45" s="21">
        <f>SUM(D35:D44)</f>
        <v>122096.7000000001</v>
      </c>
      <c r="E45" s="21">
        <f>SUM(E35:E44)</f>
        <v>675761.13000000012</v>
      </c>
      <c r="F45" s="21">
        <f>SUM(F35:F44)</f>
        <v>657119.44999999995</v>
      </c>
      <c r="G45" s="21">
        <f>SUM(G35:G44)</f>
        <v>671602.48</v>
      </c>
      <c r="H45" s="21">
        <f>SUM(H35:H44)</f>
        <v>140738.38000000012</v>
      </c>
      <c r="I45" s="20"/>
    </row>
    <row r="46" spans="3:11" ht="13.5" customHeight="1" thickBot="1" x14ac:dyDescent="0.25">
      <c r="C46" s="19" t="s">
        <v>28</v>
      </c>
      <c r="D46" s="19"/>
      <c r="E46" s="19"/>
      <c r="F46" s="19"/>
      <c r="G46" s="19"/>
      <c r="H46" s="19"/>
      <c r="I46" s="19"/>
    </row>
    <row r="47" spans="3:11" ht="42" customHeight="1" thickBot="1" x14ac:dyDescent="0.25">
      <c r="C47" s="18" t="s">
        <v>27</v>
      </c>
      <c r="D47" s="17" t="s">
        <v>26</v>
      </c>
      <c r="E47" s="17"/>
      <c r="F47" s="17"/>
      <c r="G47" s="17"/>
      <c r="H47" s="17"/>
      <c r="I47" s="16" t="s">
        <v>25</v>
      </c>
    </row>
    <row r="48" spans="3:11" ht="24" customHeight="1" x14ac:dyDescent="0.3">
      <c r="C48" s="15" t="s">
        <v>24</v>
      </c>
      <c r="D48" s="15"/>
      <c r="E48" s="15"/>
      <c r="F48" s="15"/>
      <c r="G48" s="15"/>
      <c r="H48" s="14">
        <f>+H32+H45</f>
        <v>146171.82999999981</v>
      </c>
    </row>
    <row r="49" spans="3:8" ht="15" hidden="1" x14ac:dyDescent="0.25">
      <c r="C49" s="12" t="s">
        <v>23</v>
      </c>
      <c r="D49" s="12"/>
    </row>
    <row r="50" spans="3:8" ht="12.75" hidden="1" customHeight="1" x14ac:dyDescent="0.2">
      <c r="C50" s="13" t="s">
        <v>22</v>
      </c>
    </row>
    <row r="51" spans="3:8" x14ac:dyDescent="0.2">
      <c r="C51" s="8"/>
      <c r="D51" s="8"/>
      <c r="E51" s="8"/>
      <c r="F51" s="8"/>
      <c r="G51" s="8"/>
      <c r="H51" s="8"/>
    </row>
    <row r="52" spans="3:8" ht="15" hidden="1" customHeight="1" x14ac:dyDescent="0.25">
      <c r="C52" s="12"/>
      <c r="D52" s="11">
        <f>+D35+D36+D40</f>
        <v>112321.78000000009</v>
      </c>
      <c r="E52" s="11">
        <f>+E35+E36+E40</f>
        <v>626730.12000000011</v>
      </c>
      <c r="F52" s="11">
        <f>+F35+F36+F40</f>
        <v>610995.71</v>
      </c>
      <c r="G52" s="11">
        <f>+G35+G36+G40</f>
        <v>612049.51</v>
      </c>
      <c r="H52" s="11">
        <f>+H35+H36+H40</f>
        <v>128056.19000000006</v>
      </c>
    </row>
    <row r="53" spans="3:8" hidden="1" x14ac:dyDescent="0.2">
      <c r="D53" s="10"/>
      <c r="E53" s="10"/>
      <c r="F53" s="10"/>
      <c r="H53" s="9">
        <f>18971.02+5936.56+1403.61+51.04+2604.58+17558.48+84378.55+10600.97+3055.84+839.2</f>
        <v>145399.85</v>
      </c>
    </row>
    <row r="54" spans="3:8" x14ac:dyDescent="0.2">
      <c r="C54" s="9" t="s">
        <v>21</v>
      </c>
      <c r="E54" s="10">
        <f>+E45+E32+21915</f>
        <v>697676.13000000012</v>
      </c>
      <c r="F54" s="10"/>
      <c r="G54" s="10">
        <f>+G45+G32</f>
        <v>671602.48</v>
      </c>
    </row>
    <row r="55" spans="3:8" x14ac:dyDescent="0.2">
      <c r="H55" s="10"/>
    </row>
  </sheetData>
  <mergeCells count="10">
    <mergeCell ref="D47:H47"/>
    <mergeCell ref="I27:I31"/>
    <mergeCell ref="C26:I26"/>
    <mergeCell ref="C33:I33"/>
    <mergeCell ref="C21:I21"/>
    <mergeCell ref="C22:I22"/>
    <mergeCell ref="C23:I23"/>
    <mergeCell ref="C24:I24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84E8-AF62-4FB7-A3E3-C42A730922AC}">
  <dimension ref="A13:I26"/>
  <sheetViews>
    <sheetView topLeftCell="A16" zoomScaleNormal="100" zoomScaleSheetLayoutView="120" workbookViewId="0">
      <selection activeCell="I21" sqref="I21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7" t="s">
        <v>20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19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18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17</v>
      </c>
      <c r="B16" s="6" t="s">
        <v>16</v>
      </c>
      <c r="C16" s="6" t="s">
        <v>15</v>
      </c>
      <c r="D16" s="6" t="s">
        <v>14</v>
      </c>
      <c r="E16" s="6" t="s">
        <v>13</v>
      </c>
      <c r="F16" s="6" t="s">
        <v>12</v>
      </c>
      <c r="G16" s="6" t="s">
        <v>11</v>
      </c>
      <c r="H16" s="6" t="s">
        <v>10</v>
      </c>
      <c r="I16" s="6" t="s">
        <v>9</v>
      </c>
    </row>
    <row r="17" spans="1:9" x14ac:dyDescent="0.25">
      <c r="A17" s="5" t="s">
        <v>8</v>
      </c>
      <c r="B17" s="4">
        <v>-40.72</v>
      </c>
      <c r="C17" s="4"/>
      <c r="D17" s="4">
        <v>112.32</v>
      </c>
      <c r="E17" s="4">
        <v>109.43</v>
      </c>
      <c r="F17" s="4">
        <v>31.2</v>
      </c>
      <c r="G17" s="3">
        <v>101.02099</v>
      </c>
      <c r="H17" s="2">
        <v>22.878509999999999</v>
      </c>
      <c r="I17" s="2">
        <f>B17+D17+F17-G17</f>
        <v>1.7790099999999995</v>
      </c>
    </row>
    <row r="19" spans="1:9" x14ac:dyDescent="0.25">
      <c r="A19" t="s">
        <v>7</v>
      </c>
    </row>
    <row r="20" spans="1:9" x14ac:dyDescent="0.25">
      <c r="A20" t="s">
        <v>6</v>
      </c>
    </row>
    <row r="21" spans="1:9" x14ac:dyDescent="0.25">
      <c r="A21" t="s">
        <v>5</v>
      </c>
    </row>
    <row r="22" spans="1:9" x14ac:dyDescent="0.25">
      <c r="A22" t="s">
        <v>4</v>
      </c>
    </row>
    <row r="23" spans="1:9" x14ac:dyDescent="0.25">
      <c r="A23" t="s">
        <v>3</v>
      </c>
    </row>
    <row r="24" spans="1:9" x14ac:dyDescent="0.25">
      <c r="A24" t="s">
        <v>2</v>
      </c>
    </row>
    <row r="25" spans="1:9" x14ac:dyDescent="0.25">
      <c r="A25" t="s">
        <v>1</v>
      </c>
    </row>
    <row r="26" spans="1:9" ht="16.899999999999999" customHeight="1" x14ac:dyDescent="0.4">
      <c r="A26" t="s">
        <v>0</v>
      </c>
      <c r="G26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Молодежная2</vt:lpstr>
      <vt:lpstr>Молодежная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2022-03-02T11:08:39Z</dcterms:created>
  <dcterms:modified xsi:type="dcterms:W3CDTF">2022-03-19T18:15:15Z</dcterms:modified>
</cp:coreProperties>
</file>