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0F8F8F3E-28AD-42E1-9A3A-6AD6F3977BCD}" xr6:coauthVersionLast="47" xr6:coauthVersionMax="47" xr10:uidLastSave="{00000000-0000-0000-0000-000000000000}"/>
  <bookViews>
    <workbookView xWindow="-120" yWindow="-120" windowWidth="20730" windowHeight="11310" xr2:uid="{9FA3B0C5-F22B-4B8C-AD50-7124A7D26032}"/>
  </bookViews>
  <sheets>
    <sheet name="Молодежная6" sheetId="2" r:id="rId1"/>
    <sheet name="Молодежная 6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H23" i="2"/>
  <c r="K23" i="2"/>
  <c r="D24" i="2"/>
  <c r="H24" i="2" s="1"/>
  <c r="H28" i="2" s="1"/>
  <c r="F24" i="2"/>
  <c r="K24" i="2"/>
  <c r="D25" i="2"/>
  <c r="H25" i="2" s="1"/>
  <c r="F25" i="2"/>
  <c r="K25" i="2"/>
  <c r="D26" i="2"/>
  <c r="H26" i="2" s="1"/>
  <c r="F26" i="2"/>
  <c r="K26" i="2"/>
  <c r="D27" i="2"/>
  <c r="E27" i="2"/>
  <c r="F27" i="2"/>
  <c r="G27" i="2"/>
  <c r="G28" i="2" s="1"/>
  <c r="H27" i="2"/>
  <c r="K27" i="2"/>
  <c r="E28" i="2"/>
  <c r="F28" i="2"/>
  <c r="D31" i="2"/>
  <c r="H31" i="2" s="1"/>
  <c r="G31" i="2"/>
  <c r="G51" i="2" s="1"/>
  <c r="J31" i="2"/>
  <c r="L31" i="2"/>
  <c r="D32" i="2"/>
  <c r="H32" i="2"/>
  <c r="J32" i="2"/>
  <c r="D33" i="2"/>
  <c r="H33" i="2" s="1"/>
  <c r="J33" i="2"/>
  <c r="D34" i="2"/>
  <c r="H34" i="2"/>
  <c r="J34" i="2"/>
  <c r="D35" i="2"/>
  <c r="H35" i="2"/>
  <c r="J35" i="2"/>
  <c r="K35" i="2"/>
  <c r="H36" i="2"/>
  <c r="J36" i="2"/>
  <c r="D37" i="2"/>
  <c r="H37" i="2" s="1"/>
  <c r="J37" i="2"/>
  <c r="D38" i="2"/>
  <c r="H38" i="2" s="1"/>
  <c r="F38" i="2"/>
  <c r="F41" i="2" s="1"/>
  <c r="J38" i="2"/>
  <c r="K38" i="2"/>
  <c r="D39" i="2"/>
  <c r="E39" i="2"/>
  <c r="F39" i="2"/>
  <c r="G39" i="2"/>
  <c r="H39" i="2"/>
  <c r="H40" i="2"/>
  <c r="J40" i="2"/>
  <c r="E41" i="2"/>
  <c r="E52" i="2" s="1"/>
  <c r="H50" i="2"/>
  <c r="E51" i="2"/>
  <c r="F51" i="2"/>
  <c r="D54" i="2"/>
  <c r="I17" i="1"/>
  <c r="H51" i="2" l="1"/>
  <c r="K31" i="2"/>
  <c r="H41" i="2"/>
  <c r="H45" i="2" s="1"/>
  <c r="D41" i="2"/>
  <c r="D51" i="2"/>
  <c r="G41" i="2"/>
  <c r="G52" i="2" s="1"/>
  <c r="D28" i="2"/>
  <c r="D56" i="2" l="1"/>
</calcChain>
</file>

<file path=xl/sharedStrings.xml><?xml version="1.0" encoding="utf-8"?>
<sst xmlns="http://schemas.openxmlformats.org/spreadsheetml/2006/main" count="78" uniqueCount="70">
  <si>
    <t>Материалы для ремонта лифтового оборудования - 65.34 т.р.</t>
  </si>
  <si>
    <t>Герметизация стыков стеновых панелей - 185.80 т.р.</t>
  </si>
  <si>
    <t>Аварийное обслуживание - 12.70 т.р.</t>
  </si>
  <si>
    <t>Производство работ по неисправности в системе освещения общедомовых помещений - 2.70 т.р.</t>
  </si>
  <si>
    <t>Расходный материал - 2.18 т.р.</t>
  </si>
  <si>
    <t>замена замков в помещениях общего пользования - 93.87 т.р.</t>
  </si>
  <si>
    <t>Замена разбитых стекол окон, дверей, ремонт поручней, стен в подъезде,</t>
  </si>
  <si>
    <t>Ремонт систем ГВС, ХВс, ЦО - 5.56 т.р.</t>
  </si>
  <si>
    <t>Восстановление водоотводящих устройств (работы на чердаке, в подвале) - 2.95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</si>
  <si>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371.10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</si>
  <si>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</si>
  <si>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</si>
  <si>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</si>
  <si>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</si>
  <si>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</si>
  <si>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</si>
  <si>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</si>
  <si>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</si>
  <si>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</si>
  <si>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</si>
  <si>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№6  по ул. Молодежная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</si>
  <si>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</si>
  <si>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</si>
  <si>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</si>
  <si>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</si>
  <si>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</si>
  <si>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</si>
  <si>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ИП Суменкова С.П.</t>
  </si>
  <si>
    <t>Поступило от ИП Суменкова С.П. за управление и содержание общедомового имущества 7696,13 руб.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</si>
  <si>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</si>
  <si>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</si>
  <si>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</si>
  <si>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</si>
  <si>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</si>
  <si>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</si>
  <si>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</si>
  <si>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</si>
  <si>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</si>
  <si>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</si>
  <si>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</si>
  <si>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</si>
  <si>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</si>
  <si>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</si>
  <si>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</si>
  <si>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</si>
  <si>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</si>
  <si>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</si>
  <si>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</si>
  <si>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Н/2008-5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</si>
  <si>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</si>
  <si>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</si>
  <si>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</si>
  <si>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</si>
  <si>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</si>
  <si>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</si>
  <si>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</si>
  <si>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</si>
  <si>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</si>
  <si>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</si>
  <si>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</si>
  <si>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</si>
  <si>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</si>
  <si>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</si>
  <si>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</si>
  <si>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</si>
  <si>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</si>
  <si>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  по ул. Молодежная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</si>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</sst>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5" fillId="0" borderId="2" xfId="1" applyFont="1" applyBorder="1" applyAlignment="1">
      <alignment horizontal="center" wrapText="1"/>
    </xf>
    <xf numFmtId="0" fontId="4" fillId="0" borderId="3" xfId="1" applyBorder="1" applyAlignment="1">
      <alignment horizontal="center" vertical="top" wrapText="1"/>
    </xf>
    <xf numFmtId="0" fontId="4" fillId="0" borderId="4" xfId="1" applyBorder="1" applyAlignment="1">
      <alignment horizontal="center" vertical="top" wrapText="1"/>
    </xf>
    <xf numFmtId="4" fontId="5" fillId="0" borderId="5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4" fontId="11" fillId="0" borderId="7" xfId="1" applyNumberFormat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" fontId="12" fillId="0" borderId="3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horizontal="right" vertical="top" wrapText="1"/>
    </xf>
    <xf numFmtId="0" fontId="6" fillId="0" borderId="7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2" fontId="4" fillId="0" borderId="0" xfId="1" applyNumberFormat="1"/>
    <xf numFmtId="4" fontId="12" fillId="0" borderId="7" xfId="1" applyNumberFormat="1" applyFont="1" applyBorder="1" applyAlignment="1">
      <alignment vertical="top" wrapText="1"/>
    </xf>
    <xf numFmtId="4" fontId="7" fillId="0" borderId="7" xfId="1" applyNumberFormat="1" applyFont="1" applyBorder="1" applyAlignment="1">
      <alignment horizontal="right" vertical="top" wrapText="1"/>
    </xf>
    <xf numFmtId="0" fontId="14" fillId="0" borderId="8" xfId="1" applyFont="1" applyBorder="1" applyAlignment="1">
      <alignment horizontal="center" vertical="center" wrapText="1"/>
    </xf>
    <xf numFmtId="4" fontId="4" fillId="0" borderId="0" xfId="1" applyNumberFormat="1"/>
    <xf numFmtId="0" fontId="7" fillId="0" borderId="9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1" fillId="0" borderId="0" xfId="1" applyFont="1" applyAlignment="1">
      <alignment horizontal="center"/>
    </xf>
    <xf numFmtId="0" fontId="18" fillId="0" borderId="3" xfId="1" applyFont="1" applyBorder="1"/>
    <xf numFmtId="0" fontId="18" fillId="0" borderId="4" xfId="1" applyFont="1" applyBorder="1"/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9E8D9210-0FB9-401D-B110-881E71895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31BA-0F37-4118-A39C-E140D97FF4C0}">
  <dimension ref="A1:L56"/>
  <sheetViews>
    <sheetView tabSelected="1" topLeftCell="C34" zoomScaleNormal="100" workbookViewId="0">
      <selection activeCell="A54" sqref="A54:IV56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" style="9" customWidth="1"/>
    <col min="4" max="4" width="13.140625" style="9" customWidth="1"/>
    <col min="5" max="6" width="13.28515625" style="9" customWidth="1"/>
    <col min="7" max="7" width="11.85546875" style="9" customWidth="1"/>
    <col min="8" max="8" width="13.140625" style="9" customWidth="1"/>
    <col min="9" max="9" width="25.42578125" style="9" customWidth="1"/>
    <col min="10" max="10" width="10.7109375" style="8" hidden="1" customWidth="1"/>
    <col min="11" max="11" width="9.5703125" style="8" hidden="1" customWidth="1"/>
    <col min="12" max="12" width="0" style="8" hidden="1" customWidth="1"/>
    <col min="13" max="16384" width="9.140625" style="8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69</v>
      </c>
      <c r="F2" s="54"/>
      <c r="G2" s="54"/>
      <c r="H2" s="54"/>
      <c r="I2" s="54"/>
    </row>
    <row r="3" spans="3:9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ht="12.75" hidden="1" customHeight="1" x14ac:dyDescent="0.2">
      <c r="C4" s="55"/>
      <c r="D4" s="55"/>
      <c r="E4" s="54"/>
      <c r="F4" s="54"/>
      <c r="G4" s="54"/>
      <c r="H4" s="54"/>
      <c r="I4" s="54"/>
    </row>
    <row r="5" spans="3:9" ht="12.75" customHeight="1" x14ac:dyDescent="0.2">
      <c r="C5" s="55"/>
      <c r="D5" s="55"/>
      <c r="E5" s="54"/>
      <c r="F5" s="54"/>
      <c r="G5" s="54"/>
      <c r="H5" s="54"/>
      <c r="I5" s="54"/>
    </row>
    <row r="6" spans="3:9" ht="12.75" customHeight="1" x14ac:dyDescent="0.2">
      <c r="C6" s="55"/>
      <c r="D6" s="55"/>
      <c r="E6" s="54"/>
      <c r="F6" s="54"/>
      <c r="G6" s="54"/>
      <c r="H6" s="54"/>
      <c r="I6" s="54"/>
    </row>
    <row r="7" spans="3:9" ht="12.75" customHeight="1" x14ac:dyDescent="0.2">
      <c r="C7" s="55"/>
      <c r="D7" s="55"/>
      <c r="E7" s="54"/>
      <c r="F7" s="54"/>
      <c r="G7" s="54"/>
      <c r="H7" s="54"/>
      <c r="I7" s="54"/>
    </row>
    <row r="8" spans="3:9" ht="12.75" customHeight="1" x14ac:dyDescent="0.2">
      <c r="C8" s="55"/>
      <c r="D8" s="55"/>
      <c r="E8" s="54"/>
      <c r="F8" s="54"/>
      <c r="G8" s="54"/>
      <c r="H8" s="54"/>
      <c r="I8" s="54"/>
    </row>
    <row r="9" spans="3:9" ht="12.75" customHeight="1" x14ac:dyDescent="0.2">
      <c r="C9" s="55"/>
      <c r="D9" s="55"/>
      <c r="E9" s="54"/>
      <c r="F9" s="54"/>
      <c r="G9" s="54"/>
      <c r="H9" s="54"/>
      <c r="I9" s="54"/>
    </row>
    <row r="10" spans="3:9" ht="12.75" customHeight="1" x14ac:dyDescent="0.2">
      <c r="C10" s="55"/>
      <c r="D10" s="55"/>
      <c r="E10" s="54"/>
      <c r="F10" s="54"/>
      <c r="G10" s="54"/>
      <c r="H10" s="54"/>
      <c r="I10" s="54"/>
    </row>
    <row r="11" spans="3:9" ht="12.75" customHeight="1" x14ac:dyDescent="0.2">
      <c r="C11" s="55"/>
      <c r="D11" s="55"/>
      <c r="E11" s="54"/>
      <c r="F11" s="54"/>
      <c r="G11" s="54"/>
      <c r="H11" s="54"/>
      <c r="I11" s="54"/>
    </row>
    <row r="12" spans="3:9" ht="12.75" customHeight="1" x14ac:dyDescent="0.2">
      <c r="C12" s="55"/>
      <c r="D12" s="55"/>
      <c r="E12" s="54"/>
      <c r="F12" s="54"/>
      <c r="G12" s="54"/>
      <c r="H12" s="54"/>
      <c r="I12" s="54"/>
    </row>
    <row r="13" spans="3:9" ht="12.75" customHeight="1" x14ac:dyDescent="0.2">
      <c r="C13" s="55"/>
      <c r="D13" s="55"/>
      <c r="E13" s="54"/>
      <c r="F13" s="54"/>
      <c r="G13" s="54"/>
      <c r="H13" s="54"/>
      <c r="I13" s="54"/>
    </row>
    <row r="14" spans="3:9" ht="12.75" customHeight="1" x14ac:dyDescent="0.2">
      <c r="C14" s="55"/>
      <c r="D14" s="55"/>
      <c r="E14" s="54"/>
      <c r="F14" s="54"/>
      <c r="G14" s="54"/>
      <c r="H14" s="54"/>
      <c r="I14" s="54"/>
    </row>
    <row r="15" spans="3:9" ht="12.75" customHeight="1" x14ac:dyDescent="0.2">
      <c r="C15" s="55"/>
      <c r="D15" s="55"/>
      <c r="E15" s="54"/>
      <c r="F15" s="54"/>
      <c r="G15" s="54"/>
      <c r="H15" s="54"/>
      <c r="I15" s="54"/>
    </row>
    <row r="16" spans="3:9" ht="12.75" customHeight="1" x14ac:dyDescent="0.2">
      <c r="C16" s="55"/>
      <c r="D16" s="55"/>
      <c r="E16" s="54"/>
      <c r="F16" s="54"/>
      <c r="G16" s="54"/>
      <c r="H16" s="54"/>
      <c r="I16" s="54"/>
    </row>
    <row r="17" spans="3:12" ht="14.25" x14ac:dyDescent="0.2">
      <c r="C17" s="53" t="s">
        <v>68</v>
      </c>
      <c r="D17" s="53"/>
      <c r="E17" s="53"/>
      <c r="F17" s="53"/>
      <c r="G17" s="53"/>
      <c r="H17" s="53"/>
      <c r="I17" s="53"/>
    </row>
    <row r="18" spans="3:12" x14ac:dyDescent="0.2">
      <c r="C18" s="52" t="s">
        <v>67</v>
      </c>
      <c r="D18" s="52"/>
      <c r="E18" s="52"/>
      <c r="F18" s="52"/>
      <c r="G18" s="52"/>
      <c r="H18" s="52"/>
      <c r="I18" s="52"/>
    </row>
    <row r="19" spans="3:12" x14ac:dyDescent="0.2">
      <c r="C19" s="52" t="s">
        <v>66</v>
      </c>
      <c r="D19" s="52"/>
      <c r="E19" s="52"/>
      <c r="F19" s="52"/>
      <c r="G19" s="52"/>
      <c r="H19" s="52"/>
      <c r="I19" s="52"/>
    </row>
    <row r="20" spans="3:12" ht="6" customHeight="1" thickBot="1" x14ac:dyDescent="0.25">
      <c r="C20" s="51"/>
      <c r="D20" s="51"/>
      <c r="E20" s="51"/>
      <c r="F20" s="51"/>
      <c r="G20" s="51"/>
      <c r="H20" s="51"/>
      <c r="I20" s="51"/>
    </row>
    <row r="21" spans="3:12" ht="48.75" customHeight="1" thickBot="1" x14ac:dyDescent="0.25">
      <c r="C21" s="40" t="s">
        <v>56</v>
      </c>
      <c r="D21" s="43" t="s">
        <v>55</v>
      </c>
      <c r="E21" s="42" t="s">
        <v>54</v>
      </c>
      <c r="F21" s="42" t="s">
        <v>53</v>
      </c>
      <c r="G21" s="42" t="s">
        <v>52</v>
      </c>
      <c r="H21" s="42" t="s">
        <v>51</v>
      </c>
      <c r="I21" s="43" t="s">
        <v>65</v>
      </c>
    </row>
    <row r="22" spans="3:12" ht="13.5" customHeight="1" thickBot="1" x14ac:dyDescent="0.25">
      <c r="C22" s="50" t="s">
        <v>64</v>
      </c>
      <c r="D22" s="49"/>
      <c r="E22" s="49"/>
      <c r="F22" s="49"/>
      <c r="G22" s="49"/>
      <c r="H22" s="49"/>
      <c r="I22" s="48"/>
    </row>
    <row r="23" spans="3:12" ht="13.5" customHeight="1" thickBot="1" x14ac:dyDescent="0.25">
      <c r="C23" s="26" t="s">
        <v>63</v>
      </c>
      <c r="D23" s="30">
        <f>553379.84-64250.63-39255.57-49175.41-44645.26-94446.09-183203.42</f>
        <v>78403.459999999963</v>
      </c>
      <c r="E23" s="34"/>
      <c r="F23" s="34">
        <v>13764.27</v>
      </c>
      <c r="G23" s="34"/>
      <c r="H23" s="34">
        <f>+D23+E23-F23</f>
        <v>64639.189999999959</v>
      </c>
      <c r="I23" s="47" t="s">
        <v>62</v>
      </c>
      <c r="K23" s="33">
        <f>632025.79-6605.67+20723.38+73442.55+84076.17</f>
        <v>803662.22000000009</v>
      </c>
    </row>
    <row r="24" spans="3:12" ht="13.5" customHeight="1" thickBot="1" x14ac:dyDescent="0.25">
      <c r="C24" s="26" t="s">
        <v>61</v>
      </c>
      <c r="D24" s="30">
        <f>370184.59-38726.57-8313.56-29012.76-121228.67-55394.45-3239.88-7694.75-5359.02-1099.97-16801.78-4609.4-11398.98-33539.72-6931.19</f>
        <v>26833.890000000032</v>
      </c>
      <c r="E24" s="29"/>
      <c r="F24" s="29">
        <f>835.22+2081.16+6283.87</f>
        <v>9200.25</v>
      </c>
      <c r="G24" s="34"/>
      <c r="H24" s="34">
        <f>+D24+E24-F24</f>
        <v>17633.640000000032</v>
      </c>
      <c r="I24" s="46"/>
      <c r="K24" s="33">
        <f>300742.65-9412.33+23727.33+76999.2+16972.88</f>
        <v>409029.73000000004</v>
      </c>
    </row>
    <row r="25" spans="3:12" ht="13.5" customHeight="1" thickBot="1" x14ac:dyDescent="0.25">
      <c r="C25" s="26" t="s">
        <v>60</v>
      </c>
      <c r="D25" s="30">
        <f>201163.97-31908.2-13498.44-5678.59-16100.33-81864.68-35060.48</f>
        <v>17053.250000000007</v>
      </c>
      <c r="E25" s="29"/>
      <c r="F25" s="29">
        <f>4666.14+56.29</f>
        <v>4722.43</v>
      </c>
      <c r="G25" s="34"/>
      <c r="H25" s="34">
        <f>+D25+E25-F25</f>
        <v>12330.820000000007</v>
      </c>
      <c r="I25" s="46"/>
      <c r="K25" s="33">
        <f>11688.07+162057.16-13342.69+56934.77</f>
        <v>217337.31</v>
      </c>
    </row>
    <row r="26" spans="3:12" ht="13.5" customHeight="1" thickBot="1" x14ac:dyDescent="0.25">
      <c r="C26" s="26" t="s">
        <v>59</v>
      </c>
      <c r="D26" s="30">
        <f>131089.14-8684.01-6458.33-1487.93-19801.89-7512.4-2341.04-12639.24-46331.48-15009.43</f>
        <v>10823.390000000029</v>
      </c>
      <c r="E26" s="29"/>
      <c r="F26" s="29">
        <f>3091.9+143.06+15.64</f>
        <v>3250.6</v>
      </c>
      <c r="G26" s="34"/>
      <c r="H26" s="34">
        <f>+D26+E26-F26</f>
        <v>7572.7900000000282</v>
      </c>
      <c r="I26" s="46"/>
      <c r="K26" s="33">
        <f>19549.44+61189.9-4650.34+10785.54+45387.54-1279.06+2135.19</f>
        <v>133118.21000000002</v>
      </c>
    </row>
    <row r="27" spans="3:12" ht="13.5" customHeight="1" thickBot="1" x14ac:dyDescent="0.25">
      <c r="C27" s="26" t="s">
        <v>58</v>
      </c>
      <c r="D27" s="30">
        <f>61725.86-62.23-40-95.94-232.27</f>
        <v>61295.42</v>
      </c>
      <c r="E27" s="29">
        <f>151030.07+91.48+39008.369+80958.31-25398.83</f>
        <v>245689.39900000003</v>
      </c>
      <c r="F27" s="29">
        <f>0.03+81534.56+42492.85+17.75-1613.05+152383.79</f>
        <v>274815.93</v>
      </c>
      <c r="G27" s="34">
        <f>+E27</f>
        <v>245689.39900000003</v>
      </c>
      <c r="H27" s="34">
        <f>+D27+E27-F27</f>
        <v>32168.889000000025</v>
      </c>
      <c r="I27" s="45"/>
      <c r="K27" s="8">
        <f>6.91+136.39+58.99+5367.8-98.75+4782.44-270.18+1047.78</f>
        <v>11031.38</v>
      </c>
    </row>
    <row r="28" spans="3:12" ht="13.5" customHeight="1" thickBot="1" x14ac:dyDescent="0.25">
      <c r="C28" s="26" t="s">
        <v>33</v>
      </c>
      <c r="D28" s="25">
        <f>SUM(D23:D27)</f>
        <v>194409.41000000003</v>
      </c>
      <c r="E28" s="25">
        <f>SUM(E23:E27)</f>
        <v>245689.39900000003</v>
      </c>
      <c r="F28" s="25">
        <f>SUM(F23:F27)</f>
        <v>305753.48</v>
      </c>
      <c r="G28" s="25">
        <f>SUM(G23:G27)</f>
        <v>245689.39900000003</v>
      </c>
      <c r="H28" s="25">
        <f>SUM(H23:H27)</f>
        <v>134345.32900000003</v>
      </c>
      <c r="I28" s="26"/>
    </row>
    <row r="29" spans="3:12" ht="13.5" customHeight="1" thickBot="1" x14ac:dyDescent="0.25">
      <c r="C29" s="44" t="s">
        <v>57</v>
      </c>
      <c r="D29" s="44"/>
      <c r="E29" s="44"/>
      <c r="F29" s="44"/>
      <c r="G29" s="44"/>
      <c r="H29" s="44"/>
      <c r="I29" s="44"/>
    </row>
    <row r="30" spans="3:12" ht="54" customHeight="1" thickBot="1" x14ac:dyDescent="0.25">
      <c r="C30" s="32" t="s">
        <v>56</v>
      </c>
      <c r="D30" s="43" t="s">
        <v>55</v>
      </c>
      <c r="E30" s="42" t="s">
        <v>54</v>
      </c>
      <c r="F30" s="42" t="s">
        <v>53</v>
      </c>
      <c r="G30" s="42" t="s">
        <v>52</v>
      </c>
      <c r="H30" s="42" t="s">
        <v>51</v>
      </c>
      <c r="I30" s="41" t="s">
        <v>50</v>
      </c>
    </row>
    <row r="31" spans="3:12" ht="27" customHeight="1" thickBot="1" x14ac:dyDescent="0.25">
      <c r="C31" s="40" t="s">
        <v>49</v>
      </c>
      <c r="D31" s="39">
        <f>927108.77-65372.35-30837.36-66038.66-60968.46-81816.33-151896.69</f>
        <v>470178.9200000001</v>
      </c>
      <c r="E31" s="28">
        <v>3243138.12</v>
      </c>
      <c r="F31" s="28">
        <v>3130083.98</v>
      </c>
      <c r="G31" s="28">
        <f>+E31</f>
        <v>3243138.12</v>
      </c>
      <c r="H31" s="28">
        <f>+D31+E31-F31</f>
        <v>583233.06000000006</v>
      </c>
      <c r="I31" s="38" t="s">
        <v>48</v>
      </c>
      <c r="J31" s="8">
        <f>472335.59-5560.82+1019.89-20.69+3898.69-57.01+452.49-16.63+4214.57-159.87+10.22-3.55+104.65-30.2</f>
        <v>476187.33</v>
      </c>
      <c r="K31" s="37">
        <f>+J31-H31</f>
        <v>-107045.73000000004</v>
      </c>
      <c r="L31" s="37">
        <f>394529.38-1324.42+176.18-30.2+17.21-3.55+119.6-18.01+33.5-5.04-D31</f>
        <v>-76684.270000000077</v>
      </c>
    </row>
    <row r="32" spans="3:12" ht="14.25" customHeight="1" thickBot="1" x14ac:dyDescent="0.25">
      <c r="C32" s="26" t="s">
        <v>47</v>
      </c>
      <c r="D32" s="30">
        <f>191896.64-19010.34-4121.92-16826.36-13013.1-25207.74-57293.88+55254.07</f>
        <v>111677.37000000001</v>
      </c>
      <c r="E32" s="34">
        <v>685609.32</v>
      </c>
      <c r="F32" s="34">
        <v>666035.27</v>
      </c>
      <c r="G32" s="28">
        <v>371104.34</v>
      </c>
      <c r="H32" s="28">
        <f>+D32+E32-F32</f>
        <v>131251.41999999993</v>
      </c>
      <c r="I32" s="36"/>
      <c r="J32" s="33">
        <f>96531.8-1119.6</f>
        <v>95412.2</v>
      </c>
    </row>
    <row r="33" spans="3:11" ht="13.5" customHeight="1" thickBot="1" x14ac:dyDescent="0.25">
      <c r="C33" s="32" t="s">
        <v>46</v>
      </c>
      <c r="D33" s="35">
        <f>127535.83-55254.07</f>
        <v>72281.760000000009</v>
      </c>
      <c r="E33" s="34">
        <v>460599.78</v>
      </c>
      <c r="F33" s="34">
        <v>489617.7</v>
      </c>
      <c r="G33" s="28"/>
      <c r="H33" s="28">
        <f>+D33+E33-F33</f>
        <v>43263.840000000026</v>
      </c>
      <c r="I33" s="31"/>
      <c r="J33" s="8">
        <f>34180.69-234.27</f>
        <v>33946.420000000006</v>
      </c>
    </row>
    <row r="34" spans="3:11" ht="12.75" customHeight="1" thickBot="1" x14ac:dyDescent="0.25">
      <c r="C34" s="26" t="s">
        <v>45</v>
      </c>
      <c r="D34" s="30">
        <f>112911.97-5791.05-3192.82-13339.58</f>
        <v>90588.51999999999</v>
      </c>
      <c r="E34" s="34">
        <v>368222.52</v>
      </c>
      <c r="F34" s="34">
        <v>353421.45</v>
      </c>
      <c r="G34" s="28">
        <v>328895.71000000002</v>
      </c>
      <c r="H34" s="28">
        <f>+D34+E34-F34</f>
        <v>105389.59000000003</v>
      </c>
      <c r="I34" s="31" t="s">
        <v>44</v>
      </c>
      <c r="J34" s="8">
        <f>59346.24-641.51</f>
        <v>58704.729999999996</v>
      </c>
    </row>
    <row r="35" spans="3:11" ht="28.5" customHeight="1" thickBot="1" x14ac:dyDescent="0.25">
      <c r="C35" s="26" t="s">
        <v>43</v>
      </c>
      <c r="D35" s="30">
        <f>84878.44-10730.71-9269.88-8711.64-15343.46-27443.77</f>
        <v>13378.980000000014</v>
      </c>
      <c r="E35" s="34"/>
      <c r="F35" s="34">
        <v>-1677.41</v>
      </c>
      <c r="G35" s="28"/>
      <c r="H35" s="28">
        <f>+D35+E35-F35</f>
        <v>15056.390000000014</v>
      </c>
      <c r="I35" s="27" t="s">
        <v>42</v>
      </c>
      <c r="J35" s="8">
        <f>20021.93-792.37+33934.8</f>
        <v>53164.36</v>
      </c>
      <c r="K35" s="33">
        <f>19667.61+28495.05+53592.41-1218.29</f>
        <v>100536.78000000001</v>
      </c>
    </row>
    <row r="36" spans="3:11" ht="26.25" customHeight="1" thickBot="1" x14ac:dyDescent="0.25">
      <c r="C36" s="26" t="s">
        <v>41</v>
      </c>
      <c r="D36" s="30">
        <v>9659.57</v>
      </c>
      <c r="E36" s="29">
        <v>33892.199999999997</v>
      </c>
      <c r="F36" s="29">
        <v>33092.69</v>
      </c>
      <c r="G36" s="28">
        <v>18858</v>
      </c>
      <c r="H36" s="28">
        <f>+D36+E36-F36</f>
        <v>10459.079999999994</v>
      </c>
      <c r="I36" s="27" t="s">
        <v>40</v>
      </c>
      <c r="J36" s="8">
        <f>4912.52-61.19</f>
        <v>4851.3300000000008</v>
      </c>
    </row>
    <row r="37" spans="3:11" ht="13.5" customHeight="1" thickBot="1" x14ac:dyDescent="0.25">
      <c r="C37" s="32" t="s">
        <v>39</v>
      </c>
      <c r="D37" s="30">
        <f>63075.93-8255.17-3791.63-6607.24-20063.98-16323.35</f>
        <v>8034.5600000000068</v>
      </c>
      <c r="E37" s="29"/>
      <c r="F37" s="29">
        <v>1516.81</v>
      </c>
      <c r="G37" s="28"/>
      <c r="H37" s="28">
        <f>+D37+E37-F37</f>
        <v>6517.7500000000073</v>
      </c>
      <c r="I37" s="31"/>
      <c r="J37" s="8">
        <f>75041.74-850.32</f>
        <v>74191.42</v>
      </c>
    </row>
    <row r="38" spans="3:11" ht="13.5" customHeight="1" thickBot="1" x14ac:dyDescent="0.25">
      <c r="C38" s="32" t="s">
        <v>38</v>
      </c>
      <c r="D38" s="30">
        <f>91260.71-47422.74-9744.24-6665.7-24595.39-5092.14</f>
        <v>-2259.49999999999</v>
      </c>
      <c r="E38" s="29"/>
      <c r="F38" s="29">
        <f>166.04-2455.18</f>
        <v>-2289.14</v>
      </c>
      <c r="G38" s="28"/>
      <c r="H38" s="28">
        <f>+D38+E38-F38</f>
        <v>29.640000000009877</v>
      </c>
      <c r="I38" s="31"/>
      <c r="J38" s="8">
        <f>8146.54+4034.03</f>
        <v>12180.57</v>
      </c>
      <c r="K38" s="8">
        <f>37096.9-511.16+19036.06-253.08</f>
        <v>55368.72</v>
      </c>
    </row>
    <row r="39" spans="3:11" ht="13.5" customHeight="1" thickBot="1" x14ac:dyDescent="0.25">
      <c r="C39" s="32" t="s">
        <v>37</v>
      </c>
      <c r="D39" s="30">
        <f>26335.35-13.88-1.36</f>
        <v>26320.109999999997</v>
      </c>
      <c r="E39" s="29">
        <f>92034.01+23129.77</f>
        <v>115163.78</v>
      </c>
      <c r="F39" s="29">
        <f>2.4+87185.64+0.26+19885.77</f>
        <v>107074.06999999999</v>
      </c>
      <c r="G39" s="28">
        <f>+E39</f>
        <v>115163.78</v>
      </c>
      <c r="H39" s="28">
        <f>+D39+E39-F39</f>
        <v>34409.819999999992</v>
      </c>
      <c r="I39" s="31" t="s">
        <v>36</v>
      </c>
    </row>
    <row r="40" spans="3:11" ht="13.5" customHeight="1" thickBot="1" x14ac:dyDescent="0.25">
      <c r="C40" s="26" t="s">
        <v>35</v>
      </c>
      <c r="D40" s="30">
        <v>39918.330000000045</v>
      </c>
      <c r="E40" s="29">
        <v>146371.32</v>
      </c>
      <c r="F40" s="29">
        <v>141463.14000000001</v>
      </c>
      <c r="G40" s="28">
        <v>77798.16</v>
      </c>
      <c r="H40" s="28">
        <f>+D40+E40-F40</f>
        <v>44826.510000000038</v>
      </c>
      <c r="I40" s="27" t="s">
        <v>34</v>
      </c>
      <c r="J40" s="8">
        <f>20513.98-267.79</f>
        <v>20246.189999999999</v>
      </c>
    </row>
    <row r="41" spans="3:11" ht="13.5" customHeight="1" thickBot="1" x14ac:dyDescent="0.25">
      <c r="C41" s="26" t="s">
        <v>33</v>
      </c>
      <c r="D41" s="25">
        <f>SUM(D31:D40)</f>
        <v>839778.62000000023</v>
      </c>
      <c r="E41" s="25">
        <f>SUM(E31:E40)</f>
        <v>5052997.040000001</v>
      </c>
      <c r="F41" s="25">
        <f>SUM(F31:F40)</f>
        <v>4918338.5600000005</v>
      </c>
      <c r="G41" s="25">
        <f>SUM(G31:G40)</f>
        <v>4154958.11</v>
      </c>
      <c r="H41" s="25">
        <f>SUM(H31:H40)</f>
        <v>974437.10000000009</v>
      </c>
      <c r="I41" s="24"/>
    </row>
    <row r="42" spans="3:11" ht="13.5" customHeight="1" thickBot="1" x14ac:dyDescent="0.25">
      <c r="C42" s="23" t="s">
        <v>32</v>
      </c>
      <c r="D42" s="23"/>
      <c r="E42" s="23"/>
      <c r="F42" s="23"/>
      <c r="G42" s="23"/>
      <c r="H42" s="23"/>
      <c r="I42" s="23"/>
    </row>
    <row r="43" spans="3:11" ht="39" customHeight="1" thickBot="1" x14ac:dyDescent="0.25">
      <c r="C43" s="20" t="s">
        <v>31</v>
      </c>
      <c r="D43" s="22" t="s">
        <v>30</v>
      </c>
      <c r="E43" s="22"/>
      <c r="F43" s="22"/>
      <c r="G43" s="22"/>
      <c r="H43" s="22"/>
      <c r="I43" s="21" t="s">
        <v>29</v>
      </c>
    </row>
    <row r="44" spans="3:11" ht="26.25" customHeight="1" thickBot="1" x14ac:dyDescent="0.25">
      <c r="C44" s="20" t="s">
        <v>27</v>
      </c>
      <c r="D44" s="19" t="s">
        <v>28</v>
      </c>
      <c r="E44" s="18"/>
      <c r="F44" s="18"/>
      <c r="G44" s="18"/>
      <c r="H44" s="17"/>
      <c r="I44" s="16" t="s">
        <v>27</v>
      </c>
    </row>
    <row r="45" spans="3:11" ht="17.25" customHeight="1" x14ac:dyDescent="0.3">
      <c r="C45" s="15" t="s">
        <v>26</v>
      </c>
      <c r="D45" s="15"/>
      <c r="E45" s="15"/>
      <c r="F45" s="15"/>
      <c r="G45" s="15"/>
      <c r="H45" s="14">
        <f>+H28+H41</f>
        <v>1108782.429</v>
      </c>
    </row>
    <row r="46" spans="3:11" ht="12" customHeight="1" x14ac:dyDescent="0.25">
      <c r="C46" s="13" t="s">
        <v>25</v>
      </c>
      <c r="D46" s="13"/>
    </row>
    <row r="47" spans="3:11" ht="12.75" hidden="1" customHeight="1" x14ac:dyDescent="0.2">
      <c r="C47" s="12" t="s">
        <v>24</v>
      </c>
    </row>
    <row r="48" spans="3:11" x14ac:dyDescent="0.2">
      <c r="C48" s="8"/>
      <c r="D48" s="8"/>
      <c r="E48" s="8"/>
      <c r="F48" s="8"/>
      <c r="G48" s="8"/>
      <c r="H48" s="8"/>
    </row>
    <row r="49" spans="3:8" hidden="1" x14ac:dyDescent="0.2">
      <c r="D49" s="10"/>
      <c r="E49" s="10"/>
      <c r="F49" s="10"/>
      <c r="G49" s="10"/>
      <c r="H49" s="10"/>
    </row>
    <row r="50" spans="3:8" hidden="1" x14ac:dyDescent="0.2">
      <c r="D50" s="10"/>
      <c r="H50" s="9">
        <f>157912.75+719811.87+32319.09+87969.6+7598.86+69256.11+38330.65+146415.61+75902.54+105189.85+4.96+21231.81-16.35+4531.71</f>
        <v>1466459.06</v>
      </c>
    </row>
    <row r="51" spans="3:8" hidden="1" x14ac:dyDescent="0.2">
      <c r="D51" s="11">
        <f>+D31+D32+D33+D36</f>
        <v>663797.62000000011</v>
      </c>
      <c r="E51" s="11">
        <f>+E31+E32+E33+E36</f>
        <v>4423239.42</v>
      </c>
      <c r="F51" s="11">
        <f>+F31+F32+F33+F36</f>
        <v>4318829.6400000006</v>
      </c>
      <c r="G51" s="11">
        <f>+G31+G32+G33+G36</f>
        <v>3633100.46</v>
      </c>
      <c r="H51" s="11">
        <f>+H31+H32+H33+H36</f>
        <v>768207.4</v>
      </c>
    </row>
    <row r="52" spans="3:8" x14ac:dyDescent="0.2">
      <c r="C52" s="9" t="s">
        <v>23</v>
      </c>
      <c r="E52" s="10">
        <f>+E41+E28+31200+7696.13</f>
        <v>5337582.5690000011</v>
      </c>
      <c r="F52" s="10"/>
      <c r="G52" s="10">
        <f>+G41+G28</f>
        <v>4400647.5089999996</v>
      </c>
      <c r="H52" s="10"/>
    </row>
    <row r="54" spans="3:8" hidden="1" x14ac:dyDescent="0.2">
      <c r="D54" s="9">
        <f>279696.63+113939.7+153121.57+217457.46+609390.63+584330.92</f>
        <v>1957936.9100000001</v>
      </c>
    </row>
    <row r="55" spans="3:8" hidden="1" x14ac:dyDescent="0.2">
      <c r="D55" s="9">
        <v>2992124.94</v>
      </c>
    </row>
    <row r="56" spans="3:8" hidden="1" x14ac:dyDescent="0.2">
      <c r="D56" s="10">
        <f>+D55-D41-D28</f>
        <v>1957936.9099999997</v>
      </c>
    </row>
  </sheetData>
  <mergeCells count="11">
    <mergeCell ref="C19:I19"/>
    <mergeCell ref="I23:I27"/>
    <mergeCell ref="C42:I42"/>
    <mergeCell ref="D43:H43"/>
    <mergeCell ref="D44:H44"/>
    <mergeCell ref="I31:I32"/>
    <mergeCell ref="C17:I17"/>
    <mergeCell ref="C18:I18"/>
    <mergeCell ref="C29:I29"/>
    <mergeCell ref="C22:I22"/>
    <mergeCell ref="C20:I2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66AE-ED04-4AD8-969E-DCC53AE3D395}">
  <dimension ref="A13:I34"/>
  <sheetViews>
    <sheetView topLeftCell="A14" zoomScaleNormal="100" zoomScaleSheetLayoutView="120" workbookViewId="0">
      <selection activeCell="I23" sqref="I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7" t="s">
        <v>22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21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19</v>
      </c>
      <c r="B16" s="6" t="s">
        <v>18</v>
      </c>
      <c r="C16" s="6" t="s">
        <v>17</v>
      </c>
      <c r="D16" s="6" t="s">
        <v>16</v>
      </c>
      <c r="E16" s="6" t="s">
        <v>15</v>
      </c>
      <c r="F16" s="6" t="s">
        <v>14</v>
      </c>
      <c r="G16" s="6" t="s">
        <v>13</v>
      </c>
      <c r="H16" s="6" t="s">
        <v>12</v>
      </c>
      <c r="I16" s="6" t="s">
        <v>11</v>
      </c>
    </row>
    <row r="17" spans="1:9" x14ac:dyDescent="0.25">
      <c r="A17" s="5" t="s">
        <v>10</v>
      </c>
      <c r="B17" s="4">
        <v>-636.58000000000004</v>
      </c>
      <c r="C17" s="4"/>
      <c r="D17" s="4">
        <v>685.61</v>
      </c>
      <c r="E17" s="4">
        <v>666.04</v>
      </c>
      <c r="F17" s="4">
        <v>38.9</v>
      </c>
      <c r="G17" s="3">
        <v>371.10433999999998</v>
      </c>
      <c r="H17" s="2">
        <v>131.25142</v>
      </c>
      <c r="I17" s="2">
        <f>B17+D17+F17-G17</f>
        <v>-283.17434000000003</v>
      </c>
    </row>
    <row r="19" spans="1:9" x14ac:dyDescent="0.25">
      <c r="A19" t="s">
        <v>9</v>
      </c>
    </row>
    <row r="20" spans="1:9" x14ac:dyDescent="0.25">
      <c r="A20" s="1" t="s">
        <v>8</v>
      </c>
    </row>
    <row r="21" spans="1:9" x14ac:dyDescent="0.25">
      <c r="A21" s="1" t="s">
        <v>7</v>
      </c>
    </row>
    <row r="22" spans="1:9" x14ac:dyDescent="0.25">
      <c r="A22" s="1" t="s">
        <v>6</v>
      </c>
    </row>
    <row r="23" spans="1:9" x14ac:dyDescent="0.25">
      <c r="A23" s="1" t="s">
        <v>5</v>
      </c>
    </row>
    <row r="24" spans="1:9" x14ac:dyDescent="0.25">
      <c r="A24" s="1" t="s">
        <v>4</v>
      </c>
    </row>
    <row r="25" spans="1:9" x14ac:dyDescent="0.25">
      <c r="A25" s="1" t="s">
        <v>3</v>
      </c>
    </row>
    <row r="26" spans="1:9" x14ac:dyDescent="0.25">
      <c r="A26" s="1" t="s">
        <v>2</v>
      </c>
    </row>
    <row r="27" spans="1:9" x14ac:dyDescent="0.25">
      <c r="A27" s="1" t="s">
        <v>1</v>
      </c>
    </row>
    <row r="28" spans="1:9" x14ac:dyDescent="0.25">
      <c r="A28" s="1" t="s">
        <v>0</v>
      </c>
    </row>
    <row r="29" spans="1:9" x14ac:dyDescent="0.25">
      <c r="A29" s="1"/>
    </row>
    <row r="30" spans="1:9" x14ac:dyDescent="0.25">
      <c r="A30" s="1"/>
    </row>
    <row r="31" spans="1:9" x14ac:dyDescent="0.25">
      <c r="A31" s="1"/>
    </row>
    <row r="32" spans="1:9" x14ac:dyDescent="0.25">
      <c r="A32" s="1"/>
    </row>
    <row r="33" spans="1:1" x14ac:dyDescent="0.25">
      <c r="A33" s="1"/>
    </row>
    <row r="34" spans="1:1" x14ac:dyDescent="0.25">
      <c r="A34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Молодежная6</vt:lpstr>
      <vt:lpstr>Молодежная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2022-03-02T11:10:19Z</dcterms:created>
  <dcterms:modified xsi:type="dcterms:W3CDTF">2022-03-19T18:16:01Z</dcterms:modified>
</cp:coreProperties>
</file>