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Катино\У\данные 2022\текущий ремонт\"/>
    </mc:Choice>
  </mc:AlternateContent>
  <xr:revisionPtr revIDLastSave="0" documentId="13_ncr:1_{F5EA9B74-9ED2-4672-AAAD-492054255EE6}" xr6:coauthVersionLast="47" xr6:coauthVersionMax="47" xr10:uidLastSave="{00000000-0000-0000-0000-000000000000}"/>
  <bookViews>
    <workbookView xWindow="-120" yWindow="-120" windowWidth="20730" windowHeight="11310" xr2:uid="{FCD2A8F3-0F69-418C-8EC3-79527A78E84B}"/>
  </bookViews>
  <sheets>
    <sheet name="Молодежная7" sheetId="2" r:id="rId1"/>
    <sheet name="Молодежная 7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5" i="2" l="1"/>
  <c r="H25" i="2" s="1"/>
  <c r="K25" i="2"/>
  <c r="D26" i="2"/>
  <c r="D30" i="2" s="1"/>
  <c r="F26" i="2"/>
  <c r="K26" i="2"/>
  <c r="D27" i="2"/>
  <c r="H27" i="2" s="1"/>
  <c r="K27" i="2"/>
  <c r="D28" i="2"/>
  <c r="H28" i="2" s="1"/>
  <c r="F28" i="2"/>
  <c r="F30" i="2" s="1"/>
  <c r="K28" i="2"/>
  <c r="D29" i="2"/>
  <c r="E29" i="2"/>
  <c r="H29" i="2" s="1"/>
  <c r="F29" i="2"/>
  <c r="K29" i="2"/>
  <c r="D33" i="2"/>
  <c r="F33" i="2"/>
  <c r="H33" i="2" s="1"/>
  <c r="G33" i="2"/>
  <c r="G51" i="2" s="1"/>
  <c r="J33" i="2"/>
  <c r="L33" i="2"/>
  <c r="D34" i="2"/>
  <c r="E34" i="2"/>
  <c r="F34" i="2"/>
  <c r="H34" i="2"/>
  <c r="J34" i="2"/>
  <c r="D35" i="2"/>
  <c r="F35" i="2"/>
  <c r="H35" i="2"/>
  <c r="J35" i="2"/>
  <c r="H36" i="2"/>
  <c r="J36" i="2"/>
  <c r="H37" i="2"/>
  <c r="D38" i="2"/>
  <c r="H38" i="2" s="1"/>
  <c r="J38" i="2"/>
  <c r="K38" i="2"/>
  <c r="H39" i="2"/>
  <c r="J39" i="2"/>
  <c r="D40" i="2"/>
  <c r="D44" i="2" s="1"/>
  <c r="H40" i="2"/>
  <c r="J40" i="2"/>
  <c r="D41" i="2"/>
  <c r="H41" i="2"/>
  <c r="J41" i="2"/>
  <c r="K41" i="2"/>
  <c r="E42" i="2"/>
  <c r="F42" i="2"/>
  <c r="H42" i="2" s="1"/>
  <c r="G42" i="2"/>
  <c r="D43" i="2"/>
  <c r="H43" i="2"/>
  <c r="J43" i="2"/>
  <c r="E44" i="2"/>
  <c r="F44" i="2"/>
  <c r="G44" i="2"/>
  <c r="D51" i="2"/>
  <c r="E51" i="2"/>
  <c r="H52" i="2"/>
  <c r="I17" i="1"/>
  <c r="H44" i="2" l="1"/>
  <c r="K33" i="2"/>
  <c r="H51" i="2"/>
  <c r="D57" i="2"/>
  <c r="H30" i="2"/>
  <c r="H47" i="2" s="1"/>
  <c r="E30" i="2"/>
  <c r="E53" i="2" s="1"/>
  <c r="G29" i="2"/>
  <c r="G30" i="2" s="1"/>
  <c r="G53" i="2" s="1"/>
  <c r="H26" i="2"/>
  <c r="F51" i="2"/>
</calcChain>
</file>

<file path=xl/sharedStrings.xml><?xml version="1.0" encoding="utf-8"?>
<sst xmlns="http://schemas.openxmlformats.org/spreadsheetml/2006/main" count="78" uniqueCount="71">
  <si>
    <t>Замена клапана мусоропровода - 8.89 т.р.</t>
  </si>
  <si>
    <t>Металлоконструкция откидная для спуска колясок - 22.58 т.р.</t>
  </si>
  <si>
    <t>Герметизация стыков стеновых панелей - 89.57 т.р.</t>
  </si>
  <si>
    <t>Аварийное обслуживание - 4.43 т.р.</t>
  </si>
  <si>
    <t>Производство работ по неисправности в системе освещения общедомовых помещений - 10.44 т.р.</t>
  </si>
  <si>
    <t>Расходный материал - 1.97 т.р.</t>
  </si>
  <si>
    <t>замена замков в помещениях общего пользования - 22.47 т.р.</t>
  </si>
  <si>
    <t>Замена разбитых стекол окон, дверей, ремонт поручней, стен в подъезде,</t>
  </si>
  <si>
    <t>Ремонт тепловых пунктов и систем теплопотребления. Установка иммитаторов в ИТП - 18.98т.р.</t>
  </si>
  <si>
    <t>Ремонт систем ГВС, ХВс, ЦО - 3.23т.р.</t>
  </si>
  <si>
    <t>Восстановление водоотводящих устройств (работы на чердаке, в подвале) - 2.22т.р.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</si>
  <si>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184.78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</si>
  <si>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</si>
  <si>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</si>
  <si>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01.01.2022г.,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</si>
  <si>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</si>
  <si>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</si>
  <si>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</si>
  <si>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</si>
  <si>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</si>
  <si>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01.01.2021г., тыс.руб.</t>
  </si>
  <si>
    <t>№                             п/п</t>
  </si>
  <si>
    <t>№7  по ул. Молодежная с 01.01.2021г. по 31.12.2021г.</t>
  </si>
  <si>
    <t>по выполнению плана текущего ремонта жилого дома</t>
  </si>
  <si>
    <t>ОТЧЕТ</t>
  </si>
  <si>
    <t>ИТОГО ЖКУ</t>
  </si>
  <si>
    <t>Примечание: подробный отчет о выполненных работах по текущему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</si>
  <si>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</si>
  <si>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01.01.2022г.</t>
  </si>
  <si>
    <t>ООО "Икс-Трим", АО "Эр-телеком холдинг", ООО "СкайНэт", ПАО "Ростелеком"</t>
  </si>
  <si>
    <t xml:space="preserve">Поступило за размещение интернет оборудования  31200,00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</si>
  <si>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</si>
  <si>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</si>
  <si>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</si>
  <si>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</si>
  <si>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</si>
  <si>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</si>
  <si>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 и лифт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</si>
  <si>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</si>
  <si>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</si>
  <si>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</si>
  <si>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</si>
  <si>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</si>
  <si>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</si>
  <si>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Доп услуга лифт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</si>
  <si>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</si>
  <si>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</si>
  <si>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</si>
  <si>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</si>
  <si>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Н/2011-111 от 01.12.2011г.</t>
  </si>
  <si>
    <t>Упр. и сод.общего им-ва</t>
  </si>
  <si>
    <t>Наименование подрядчика</t>
  </si>
  <si>
    <t>Задолженность населения на 01.01.2022г. (руб.)</t>
  </si>
  <si>
    <t>Перечислено поставщику услуг в 2021г. (руб.)</t>
  </si>
  <si>
    <t>Поступило в счет оплаты в 2021г. (руб.)</t>
  </si>
  <si>
    <t>Начислено населению за 2021г. (руб.)</t>
  </si>
  <si>
    <t>Задолженность населения на 01.01.2021г.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</si>
  <si>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</si>
  <si>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</si>
  <si>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</si>
  <si>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</si>
  <si>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</si>
  <si>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</si>
  <si>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</si>
  <si>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</si>
  <si>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</si>
  <si>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</si>
  <si>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7  по ул. Молодежная с 01.01.2021г. по 31.12.2021г.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</si>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</sst>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7">
    <xf numFmtId="0" fontId="0" fillId="0" borderId="0" xfId="0"/>
    <xf numFmtId="0" fontId="2" fillId="2" borderId="0" xfId="0" applyFont="1" applyFill="1"/>
    <xf numFmtId="0" fontId="0" fillId="2" borderId="0" xfId="0" applyFill="1"/>
    <xf numFmtId="2" fontId="1" fillId="0" borderId="1" xfId="0" applyNumberFormat="1" applyFont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1"/>
    <xf numFmtId="0" fontId="5" fillId="0" borderId="0" xfId="1" applyFont="1"/>
    <xf numFmtId="4" fontId="5" fillId="0" borderId="0" xfId="1" applyNumberFormat="1" applyFont="1"/>
    <xf numFmtId="4" fontId="6" fillId="0" borderId="0" xfId="1" applyNumberFormat="1" applyFont="1"/>
    <xf numFmtId="0" fontId="7" fillId="0" borderId="0" xfId="1" applyFont="1"/>
    <xf numFmtId="0" fontId="8" fillId="0" borderId="0" xfId="1" applyFont="1"/>
    <xf numFmtId="4" fontId="9" fillId="0" borderId="0" xfId="1" applyNumberFormat="1" applyFont="1"/>
    <xf numFmtId="0" fontId="10" fillId="0" borderId="0" xfId="1" applyFont="1"/>
    <xf numFmtId="0" fontId="5" fillId="0" borderId="1" xfId="1" applyFont="1" applyBorder="1" applyAlignment="1">
      <alignment horizontal="center" vertical="top" wrapText="1"/>
    </xf>
    <xf numFmtId="4" fontId="5" fillId="0" borderId="1" xfId="1" applyNumberFormat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wrapText="1"/>
    </xf>
    <xf numFmtId="0" fontId="11" fillId="0" borderId="3" xfId="1" applyFont="1" applyBorder="1" applyAlignment="1">
      <alignment horizontal="center" vertical="top" wrapText="1"/>
    </xf>
    <xf numFmtId="0" fontId="11" fillId="0" borderId="4" xfId="1" applyFont="1" applyBorder="1" applyAlignment="1">
      <alignment horizontal="center" vertical="top" wrapText="1"/>
    </xf>
    <xf numFmtId="4" fontId="11" fillId="0" borderId="4" xfId="1" applyNumberFormat="1" applyFont="1" applyBorder="1" applyAlignment="1">
      <alignment vertical="top" wrapText="1"/>
    </xf>
    <xf numFmtId="0" fontId="11" fillId="0" borderId="5" xfId="1" applyFont="1" applyBorder="1" applyAlignment="1">
      <alignment horizontal="center" vertical="top" wrapText="1"/>
    </xf>
    <xf numFmtId="0" fontId="5" fillId="0" borderId="4" xfId="1" applyFont="1" applyBorder="1" applyAlignment="1">
      <alignment horizontal="center" vertical="top" wrapText="1"/>
    </xf>
    <xf numFmtId="4" fontId="12" fillId="0" borderId="6" xfId="1" applyNumberFormat="1" applyFont="1" applyBorder="1" applyAlignment="1">
      <alignment vertical="top" wrapText="1"/>
    </xf>
    <xf numFmtId="4" fontId="5" fillId="0" borderId="4" xfId="1" applyNumberFormat="1" applyFont="1" applyBorder="1" applyAlignment="1">
      <alignment vertical="top" wrapText="1"/>
    </xf>
    <xf numFmtId="4" fontId="5" fillId="0" borderId="4" xfId="1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horizontal="center" vertical="top" wrapText="1"/>
    </xf>
    <xf numFmtId="0" fontId="13" fillId="0" borderId="5" xfId="1" applyFont="1" applyBorder="1" applyAlignment="1">
      <alignment horizontal="center" vertical="top" wrapText="1"/>
    </xf>
    <xf numFmtId="2" fontId="4" fillId="0" borderId="0" xfId="1" applyNumberFormat="1"/>
    <xf numFmtId="4" fontId="12" fillId="0" borderId="4" xfId="1" applyNumberFormat="1" applyFont="1" applyBorder="1" applyAlignment="1">
      <alignment vertical="top" wrapText="1"/>
    </xf>
    <xf numFmtId="4" fontId="8" fillId="0" borderId="4" xfId="1" applyNumberFormat="1" applyFont="1" applyBorder="1" applyAlignment="1">
      <alignment horizontal="right" vertical="top" wrapText="1"/>
    </xf>
    <xf numFmtId="0" fontId="14" fillId="0" borderId="5" xfId="1" applyFont="1" applyBorder="1" applyAlignment="1">
      <alignment horizontal="center" vertical="center" wrapText="1"/>
    </xf>
    <xf numFmtId="4" fontId="4" fillId="0" borderId="0" xfId="1" applyNumberFormat="1"/>
    <xf numFmtId="0" fontId="8" fillId="0" borderId="7" xfId="1" applyFont="1" applyBorder="1" applyAlignment="1">
      <alignment horizontal="center" vertical="center" wrapText="1"/>
    </xf>
    <xf numFmtId="4" fontId="5" fillId="0" borderId="6" xfId="1" applyNumberFormat="1" applyFont="1" applyBorder="1" applyAlignment="1">
      <alignment horizontal="right" vertical="top" wrapText="1"/>
    </xf>
    <xf numFmtId="0" fontId="13" fillId="0" borderId="8" xfId="1" applyFont="1" applyBorder="1" applyAlignment="1">
      <alignment horizontal="center" vertical="top" wrapText="1"/>
    </xf>
    <xf numFmtId="0" fontId="13" fillId="0" borderId="4" xfId="1" applyFont="1" applyBorder="1" applyAlignment="1">
      <alignment horizontal="center" vertical="top" wrapText="1"/>
    </xf>
    <xf numFmtId="0" fontId="15" fillId="0" borderId="6" xfId="1" applyFont="1" applyBorder="1" applyAlignment="1">
      <alignment horizontal="center" vertical="top" wrapText="1"/>
    </xf>
    <xf numFmtId="0" fontId="13" fillId="0" borderId="6" xfId="1" applyFont="1" applyBorder="1" applyAlignment="1">
      <alignment horizontal="center" vertical="top" wrapText="1"/>
    </xf>
    <xf numFmtId="0" fontId="11" fillId="0" borderId="9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top" wrapText="1"/>
    </xf>
    <xf numFmtId="0" fontId="13" fillId="0" borderId="9" xfId="1" applyFont="1" applyBorder="1" applyAlignment="1">
      <alignment horizontal="center" vertical="top" wrapText="1"/>
    </xf>
    <xf numFmtId="0" fontId="13" fillId="0" borderId="2" xfId="1" applyFont="1" applyBorder="1" applyAlignment="1">
      <alignment horizontal="center" vertical="top" wrapText="1"/>
    </xf>
    <xf numFmtId="0" fontId="16" fillId="0" borderId="12" xfId="1" applyFont="1" applyBorder="1" applyAlignment="1">
      <alignment horizontal="center"/>
    </xf>
    <xf numFmtId="0" fontId="16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18" fillId="0" borderId="0" xfId="1" applyFont="1"/>
    <xf numFmtId="0" fontId="11" fillId="0" borderId="0" xfId="1" applyFont="1" applyAlignment="1">
      <alignment horizontal="center"/>
    </xf>
    <xf numFmtId="0" fontId="18" fillId="0" borderId="6" xfId="1" applyFont="1" applyBorder="1"/>
    <xf numFmtId="0" fontId="18" fillId="0" borderId="9" xfId="1" applyFont="1" applyBorder="1"/>
    <xf numFmtId="0" fontId="11" fillId="0" borderId="9" xfId="1" applyFont="1" applyBorder="1" applyAlignment="1">
      <alignment horizontal="center"/>
    </xf>
    <xf numFmtId="0" fontId="11" fillId="0" borderId="2" xfId="1" applyFont="1" applyBorder="1" applyAlignment="1">
      <alignment horizontal="center"/>
    </xf>
  </cellXfs>
  <cellStyles count="2">
    <cellStyle name="Обычный" xfId="0" builtinId="0"/>
    <cellStyle name="Обычный 2" xfId="1" xr:uid="{C8397E8E-4DA5-4925-85F3-79EC390E71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CE221-5641-421D-8EF4-F03DD1E206E0}">
  <dimension ref="A1:L58"/>
  <sheetViews>
    <sheetView tabSelected="1" topLeftCell="C29" workbookViewId="0">
      <selection activeCell="E53" sqref="E53"/>
    </sheetView>
  </sheetViews>
  <sheetFormatPr defaultRowHeight="12.75" x14ac:dyDescent="0.2"/>
  <cols>
    <col min="1" max="1" width="3.42578125" style="9" hidden="1" customWidth="1"/>
    <col min="2" max="2" width="9.140625" style="9" hidden="1" customWidth="1"/>
    <col min="3" max="3" width="27.140625" style="10" customWidth="1"/>
    <col min="4" max="4" width="13.140625" style="10" customWidth="1"/>
    <col min="5" max="5" width="12.5703125" style="10" customWidth="1"/>
    <col min="6" max="6" width="13.28515625" style="10" customWidth="1"/>
    <col min="7" max="7" width="11.85546875" style="10" customWidth="1"/>
    <col min="8" max="8" width="13.28515625" style="10" customWidth="1"/>
    <col min="9" max="9" width="23.85546875" style="10" customWidth="1"/>
    <col min="10" max="10" width="10.7109375" style="9" hidden="1" customWidth="1"/>
    <col min="11" max="11" width="9.5703125" style="9" hidden="1" customWidth="1"/>
    <col min="12" max="12" width="0" style="9" hidden="1" customWidth="1"/>
    <col min="13" max="16384" width="9.140625" style="9"/>
  </cols>
  <sheetData>
    <row r="1" spans="3:9" ht="12.75" hidden="1" customHeight="1" x14ac:dyDescent="0.2">
      <c r="C1" s="51"/>
      <c r="D1" s="51"/>
      <c r="E1" s="51"/>
      <c r="F1" s="51"/>
      <c r="G1" s="51"/>
      <c r="H1" s="51"/>
      <c r="I1" s="51"/>
    </row>
    <row r="2" spans="3:9" ht="13.5" hidden="1" customHeight="1" thickBot="1" x14ac:dyDescent="0.25">
      <c r="C2" s="51"/>
      <c r="D2" s="51"/>
      <c r="E2" s="51" t="s">
        <v>70</v>
      </c>
      <c r="F2" s="51"/>
      <c r="G2" s="51"/>
      <c r="H2" s="51"/>
      <c r="I2" s="51"/>
    </row>
    <row r="3" spans="3:9" ht="13.5" hidden="1" customHeight="1" thickBot="1" x14ac:dyDescent="0.25">
      <c r="C3" s="56"/>
      <c r="D3" s="55"/>
      <c r="E3" s="54"/>
      <c r="F3" s="54"/>
      <c r="G3" s="54"/>
      <c r="H3" s="54"/>
      <c r="I3" s="53"/>
    </row>
    <row r="4" spans="3:9" ht="12.75" hidden="1" customHeight="1" x14ac:dyDescent="0.2">
      <c r="C4" s="52"/>
      <c r="D4" s="52"/>
      <c r="E4" s="51"/>
      <c r="F4" s="51"/>
      <c r="G4" s="51"/>
      <c r="H4" s="51"/>
      <c r="I4" s="51"/>
    </row>
    <row r="5" spans="3:9" ht="12.75" customHeight="1" x14ac:dyDescent="0.2">
      <c r="C5" s="52"/>
      <c r="D5" s="52"/>
      <c r="E5" s="51"/>
      <c r="F5" s="51"/>
      <c r="G5" s="51"/>
      <c r="H5" s="51"/>
      <c r="I5" s="51"/>
    </row>
    <row r="6" spans="3:9" ht="12.75" customHeight="1" x14ac:dyDescent="0.2">
      <c r="C6" s="52"/>
      <c r="D6" s="52"/>
      <c r="E6" s="51"/>
      <c r="F6" s="51"/>
      <c r="G6" s="51"/>
      <c r="H6" s="51"/>
      <c r="I6" s="51"/>
    </row>
    <row r="7" spans="3:9" ht="12.75" customHeight="1" x14ac:dyDescent="0.2">
      <c r="C7" s="52"/>
      <c r="D7" s="52"/>
      <c r="E7" s="51"/>
      <c r="F7" s="51"/>
      <c r="G7" s="51"/>
      <c r="H7" s="51"/>
      <c r="I7" s="51"/>
    </row>
    <row r="8" spans="3:9" ht="12.75" customHeight="1" x14ac:dyDescent="0.2">
      <c r="C8" s="52"/>
      <c r="D8" s="52"/>
      <c r="E8" s="51"/>
      <c r="F8" s="51"/>
      <c r="G8" s="51"/>
      <c r="H8" s="51"/>
      <c r="I8" s="51"/>
    </row>
    <row r="9" spans="3:9" ht="12.75" customHeight="1" x14ac:dyDescent="0.2">
      <c r="C9" s="52"/>
      <c r="D9" s="52"/>
      <c r="E9" s="51"/>
      <c r="F9" s="51"/>
      <c r="G9" s="51"/>
      <c r="H9" s="51"/>
      <c r="I9" s="51"/>
    </row>
    <row r="10" spans="3:9" ht="12.75" customHeight="1" x14ac:dyDescent="0.2">
      <c r="C10" s="52"/>
      <c r="D10" s="52"/>
      <c r="E10" s="51"/>
      <c r="F10" s="51"/>
      <c r="G10" s="51"/>
      <c r="H10" s="51"/>
      <c r="I10" s="51"/>
    </row>
    <row r="11" spans="3:9" ht="12.75" customHeight="1" x14ac:dyDescent="0.2">
      <c r="C11" s="52"/>
      <c r="D11" s="52"/>
      <c r="E11" s="51"/>
      <c r="F11" s="51"/>
      <c r="G11" s="51"/>
      <c r="H11" s="51"/>
      <c r="I11" s="51"/>
    </row>
    <row r="12" spans="3:9" ht="12.75" customHeight="1" x14ac:dyDescent="0.2">
      <c r="C12" s="52"/>
      <c r="D12" s="52"/>
      <c r="E12" s="51"/>
      <c r="F12" s="51"/>
      <c r="G12" s="51"/>
      <c r="H12" s="51"/>
      <c r="I12" s="51"/>
    </row>
    <row r="13" spans="3:9" ht="12.75" customHeight="1" x14ac:dyDescent="0.2">
      <c r="C13" s="52"/>
      <c r="D13" s="52"/>
      <c r="E13" s="51"/>
      <c r="F13" s="51"/>
      <c r="G13" s="51"/>
      <c r="H13" s="51"/>
      <c r="I13" s="51"/>
    </row>
    <row r="14" spans="3:9" ht="12.75" customHeight="1" x14ac:dyDescent="0.2">
      <c r="C14" s="52"/>
      <c r="D14" s="52"/>
      <c r="E14" s="51"/>
      <c r="F14" s="51"/>
      <c r="G14" s="51"/>
      <c r="H14" s="51"/>
      <c r="I14" s="51"/>
    </row>
    <row r="15" spans="3:9" ht="12.75" customHeight="1" x14ac:dyDescent="0.2">
      <c r="C15" s="52"/>
      <c r="D15" s="52"/>
      <c r="E15" s="51"/>
      <c r="F15" s="51"/>
      <c r="G15" s="51"/>
      <c r="H15" s="51"/>
      <c r="I15" s="51"/>
    </row>
    <row r="16" spans="3:9" ht="12.75" customHeight="1" x14ac:dyDescent="0.2">
      <c r="C16" s="52"/>
      <c r="D16" s="52"/>
      <c r="E16" s="51"/>
      <c r="F16" s="51"/>
      <c r="G16" s="51"/>
      <c r="H16" s="51"/>
      <c r="I16" s="51"/>
    </row>
    <row r="17" spans="3:11" ht="12.75" customHeight="1" x14ac:dyDescent="0.2">
      <c r="C17" s="52"/>
      <c r="D17" s="52"/>
      <c r="E17" s="51"/>
      <c r="F17" s="51"/>
      <c r="G17" s="51"/>
      <c r="H17" s="51"/>
      <c r="I17" s="51"/>
    </row>
    <row r="18" spans="3:11" ht="12.75" customHeight="1" x14ac:dyDescent="0.2">
      <c r="C18" s="52"/>
      <c r="D18" s="52"/>
      <c r="E18" s="51"/>
      <c r="F18" s="51"/>
      <c r="G18" s="51"/>
      <c r="H18" s="51"/>
      <c r="I18" s="51"/>
    </row>
    <row r="19" spans="3:11" ht="14.25" x14ac:dyDescent="0.2">
      <c r="C19" s="50" t="s">
        <v>69</v>
      </c>
      <c r="D19" s="50"/>
      <c r="E19" s="50"/>
      <c r="F19" s="50"/>
      <c r="G19" s="50"/>
      <c r="H19" s="50"/>
      <c r="I19" s="50"/>
    </row>
    <row r="20" spans="3:11" x14ac:dyDescent="0.2">
      <c r="C20" s="49" t="s">
        <v>68</v>
      </c>
      <c r="D20" s="49"/>
      <c r="E20" s="49"/>
      <c r="F20" s="49"/>
      <c r="G20" s="49"/>
      <c r="H20" s="49"/>
      <c r="I20" s="49"/>
    </row>
    <row r="21" spans="3:11" x14ac:dyDescent="0.2">
      <c r="C21" s="49" t="s">
        <v>67</v>
      </c>
      <c r="D21" s="49"/>
      <c r="E21" s="49"/>
      <c r="F21" s="49"/>
      <c r="G21" s="49"/>
      <c r="H21" s="49"/>
      <c r="I21" s="49"/>
    </row>
    <row r="22" spans="3:11" ht="6" customHeight="1" thickBot="1" x14ac:dyDescent="0.25">
      <c r="C22" s="48"/>
      <c r="D22" s="48"/>
      <c r="E22" s="48"/>
      <c r="F22" s="48"/>
      <c r="G22" s="48"/>
      <c r="H22" s="48"/>
      <c r="I22" s="48"/>
    </row>
    <row r="23" spans="3:11" ht="51" customHeight="1" thickBot="1" x14ac:dyDescent="0.25">
      <c r="C23" s="37" t="s">
        <v>57</v>
      </c>
      <c r="D23" s="40" t="s">
        <v>56</v>
      </c>
      <c r="E23" s="39" t="s">
        <v>55</v>
      </c>
      <c r="F23" s="39" t="s">
        <v>54</v>
      </c>
      <c r="G23" s="39" t="s">
        <v>53</v>
      </c>
      <c r="H23" s="39" t="s">
        <v>52</v>
      </c>
      <c r="I23" s="40" t="s">
        <v>66</v>
      </c>
    </row>
    <row r="24" spans="3:11" ht="13.5" customHeight="1" thickBot="1" x14ac:dyDescent="0.25">
      <c r="C24" s="47" t="s">
        <v>65</v>
      </c>
      <c r="D24" s="46"/>
      <c r="E24" s="46"/>
      <c r="F24" s="46"/>
      <c r="G24" s="46"/>
      <c r="H24" s="46"/>
      <c r="I24" s="45"/>
    </row>
    <row r="25" spans="3:11" ht="13.5" customHeight="1" thickBot="1" x14ac:dyDescent="0.25">
      <c r="C25" s="23" t="s">
        <v>64</v>
      </c>
      <c r="D25" s="27">
        <f>88487.86-42712.33</f>
        <v>45775.53</v>
      </c>
      <c r="E25" s="31"/>
      <c r="F25" s="31">
        <v>641.9</v>
      </c>
      <c r="G25" s="31"/>
      <c r="H25" s="31">
        <f>+D25+E25-F25</f>
        <v>45133.63</v>
      </c>
      <c r="I25" s="44" t="s">
        <v>63</v>
      </c>
      <c r="K25" s="30">
        <f>50766.62+40380.63+14610.34+442342.97-7601.9</f>
        <v>540498.65999999992</v>
      </c>
    </row>
    <row r="26" spans="3:11" ht="13.5" customHeight="1" thickBot="1" x14ac:dyDescent="0.25">
      <c r="C26" s="23" t="s">
        <v>62</v>
      </c>
      <c r="D26" s="27">
        <f>34928.58-23575.01-1036.2-4884.74</f>
        <v>5432.6300000000028</v>
      </c>
      <c r="E26" s="26"/>
      <c r="F26" s="26">
        <f>165.02+212.44+192.06</f>
        <v>569.52</v>
      </c>
      <c r="G26" s="31"/>
      <c r="H26" s="31">
        <f>+D26+E26-F26</f>
        <v>4863.1100000000024</v>
      </c>
      <c r="I26" s="43"/>
      <c r="K26" s="30">
        <f>4335.03+25810.39+14103.2+194652.66-22063.44</f>
        <v>216837.84</v>
      </c>
    </row>
    <row r="27" spans="3:11" ht="13.5" customHeight="1" thickBot="1" x14ac:dyDescent="0.25">
      <c r="C27" s="23" t="s">
        <v>61</v>
      </c>
      <c r="D27" s="27">
        <f>17446.83-14131.82</f>
        <v>3315.010000000002</v>
      </c>
      <c r="E27" s="26"/>
      <c r="F27" s="26">
        <v>88.49</v>
      </c>
      <c r="G27" s="31"/>
      <c r="H27" s="31">
        <f>+D27+E27-F27</f>
        <v>3226.5200000000023</v>
      </c>
      <c r="I27" s="43"/>
      <c r="K27" s="30">
        <f>2428.61+96315.56-14425.15+26110</f>
        <v>110429.02</v>
      </c>
    </row>
    <row r="28" spans="3:11" ht="13.5" customHeight="1" thickBot="1" x14ac:dyDescent="0.25">
      <c r="C28" s="23" t="s">
        <v>60</v>
      </c>
      <c r="D28" s="27">
        <f>11488.46-1791.02-7646.47</f>
        <v>2050.9699999999984</v>
      </c>
      <c r="E28" s="26"/>
      <c r="F28" s="26">
        <f>125.89+0.02-0.74</f>
        <v>125.17</v>
      </c>
      <c r="G28" s="31"/>
      <c r="H28" s="31">
        <f>+D28+E28-F28</f>
        <v>1925.7999999999984</v>
      </c>
      <c r="I28" s="43"/>
      <c r="K28" s="9">
        <f>531.04+29261.89-2966.42+3805.07+34666.65-5062.63+8979.61</f>
        <v>69215.210000000006</v>
      </c>
    </row>
    <row r="29" spans="3:11" ht="13.5" customHeight="1" thickBot="1" x14ac:dyDescent="0.25">
      <c r="C29" s="23" t="s">
        <v>59</v>
      </c>
      <c r="D29" s="27">
        <f>59201.86-49.41-408.62-233.79-91.91</f>
        <v>58418.12999999999</v>
      </c>
      <c r="E29" s="26">
        <f>32331.76+27820.96+95296.29</f>
        <v>155449.01</v>
      </c>
      <c r="F29" s="26">
        <f>96186.1-95.55-0.03-0.02+41718.14+100321.11+7386.02</f>
        <v>245515.77</v>
      </c>
      <c r="G29" s="31">
        <f>+E29</f>
        <v>155449.01</v>
      </c>
      <c r="H29" s="31">
        <f>+D29+E29-F29</f>
        <v>-31648.629999999976</v>
      </c>
      <c r="I29" s="42"/>
      <c r="K29" s="9">
        <f>457.46+951.84-181.38+3658.88-86.1+43.66+195.62</f>
        <v>5039.9799999999996</v>
      </c>
    </row>
    <row r="30" spans="3:11" ht="13.5" customHeight="1" thickBot="1" x14ac:dyDescent="0.25">
      <c r="C30" s="23" t="s">
        <v>33</v>
      </c>
      <c r="D30" s="22">
        <f>SUM(D25:D29)</f>
        <v>114992.26999999999</v>
      </c>
      <c r="E30" s="22">
        <f>SUM(E25:E29)</f>
        <v>155449.01</v>
      </c>
      <c r="F30" s="22">
        <f>SUM(F25:F29)</f>
        <v>246940.84999999998</v>
      </c>
      <c r="G30" s="22">
        <f>SUM(G25:G29)</f>
        <v>155449.01</v>
      </c>
      <c r="H30" s="22">
        <f>SUM(H25:H29)</f>
        <v>23500.430000000022</v>
      </c>
      <c r="I30" s="23"/>
    </row>
    <row r="31" spans="3:11" ht="13.5" customHeight="1" thickBot="1" x14ac:dyDescent="0.25">
      <c r="C31" s="41" t="s">
        <v>58</v>
      </c>
      <c r="D31" s="41"/>
      <c r="E31" s="41"/>
      <c r="F31" s="41"/>
      <c r="G31" s="41"/>
      <c r="H31" s="41"/>
      <c r="I31" s="41"/>
    </row>
    <row r="32" spans="3:11" ht="49.5" customHeight="1" thickBot="1" x14ac:dyDescent="0.25">
      <c r="C32" s="29" t="s">
        <v>57</v>
      </c>
      <c r="D32" s="40" t="s">
        <v>56</v>
      </c>
      <c r="E32" s="39" t="s">
        <v>55</v>
      </c>
      <c r="F32" s="39" t="s">
        <v>54</v>
      </c>
      <c r="G32" s="39" t="s">
        <v>53</v>
      </c>
      <c r="H32" s="39" t="s">
        <v>52</v>
      </c>
      <c r="I32" s="38" t="s">
        <v>51</v>
      </c>
    </row>
    <row r="33" spans="3:12" ht="24.75" customHeight="1" thickBot="1" x14ac:dyDescent="0.25">
      <c r="C33" s="37" t="s">
        <v>50</v>
      </c>
      <c r="D33" s="36">
        <f>415913.06-40019.07</f>
        <v>375893.99</v>
      </c>
      <c r="E33" s="25">
        <v>2934271.72</v>
      </c>
      <c r="F33" s="25">
        <f>-140.48+2927476.16</f>
        <v>2927335.68</v>
      </c>
      <c r="G33" s="25">
        <f>+E33</f>
        <v>2934271.72</v>
      </c>
      <c r="H33" s="25">
        <f>+D33+E33-F33</f>
        <v>382830.0299999998</v>
      </c>
      <c r="I33" s="35" t="s">
        <v>49</v>
      </c>
      <c r="J33" s="9">
        <f>280885.74-6130.76+780.26-16.82+2664.19-54.61+518.72-26.18+3875.82-170.72+7.63+59.32</f>
        <v>282392.59000000003</v>
      </c>
      <c r="K33" s="34">
        <f>+H33-J33</f>
        <v>100437.43999999977</v>
      </c>
      <c r="L33" s="34">
        <f>268214.14-439.34+32.5+71.53+17.44+135.28-D33</f>
        <v>-107862.43999999994</v>
      </c>
    </row>
    <row r="34" spans="3:12" ht="14.25" customHeight="1" thickBot="1" x14ac:dyDescent="0.25">
      <c r="C34" s="23" t="s">
        <v>48</v>
      </c>
      <c r="D34" s="27">
        <f>154264.59-10016.12+3567.46</f>
        <v>147815.93</v>
      </c>
      <c r="E34" s="31">
        <f>620313.32+603581.24</f>
        <v>1223894.56</v>
      </c>
      <c r="F34" s="31">
        <f>619137.33+597440.24</f>
        <v>1216577.5699999998</v>
      </c>
      <c r="G34" s="25">
        <v>184782.61</v>
      </c>
      <c r="H34" s="25">
        <f>+D34+E34-F34</f>
        <v>155132.92000000016</v>
      </c>
      <c r="I34" s="33"/>
      <c r="J34" s="9">
        <f>55455.46-1234.31</f>
        <v>54221.15</v>
      </c>
    </row>
    <row r="35" spans="3:12" ht="13.5" customHeight="1" thickBot="1" x14ac:dyDescent="0.25">
      <c r="C35" s="29" t="s">
        <v>47</v>
      </c>
      <c r="D35" s="32">
        <f>16304.32-3567.46</f>
        <v>12736.86</v>
      </c>
      <c r="E35" s="31">
        <v>97576.52</v>
      </c>
      <c r="F35" s="31">
        <f>97034.51+16.83</f>
        <v>97051.34</v>
      </c>
      <c r="G35" s="25"/>
      <c r="H35" s="25">
        <f>+D35+E35-F35</f>
        <v>13262.040000000008</v>
      </c>
      <c r="I35" s="28"/>
      <c r="J35" s="9">
        <f>41854.11-588.54</f>
        <v>41265.57</v>
      </c>
    </row>
    <row r="36" spans="3:12" ht="12.75" customHeight="1" thickBot="1" x14ac:dyDescent="0.25">
      <c r="C36" s="23" t="s">
        <v>46</v>
      </c>
      <c r="D36" s="27">
        <v>53064.209999999992</v>
      </c>
      <c r="E36" s="31">
        <v>332733.95</v>
      </c>
      <c r="F36" s="31">
        <v>329770.2</v>
      </c>
      <c r="G36" s="25">
        <v>225905.4</v>
      </c>
      <c r="H36" s="25">
        <f>+D36+E36-F36</f>
        <v>56027.960000000021</v>
      </c>
      <c r="I36" s="28" t="s">
        <v>45</v>
      </c>
      <c r="J36" s="9">
        <f>34090.46-1241.12</f>
        <v>32849.339999999997</v>
      </c>
    </row>
    <row r="37" spans="3:12" ht="12.75" customHeight="1" thickBot="1" x14ac:dyDescent="0.25">
      <c r="C37" s="23" t="s">
        <v>44</v>
      </c>
      <c r="D37" s="27">
        <v>1.1368683772161603E-11</v>
      </c>
      <c r="E37" s="31"/>
      <c r="F37" s="31"/>
      <c r="G37" s="25"/>
      <c r="H37" s="25">
        <f>+D37+E37-F37</f>
        <v>1.1368683772161603E-11</v>
      </c>
      <c r="I37" s="28"/>
    </row>
    <row r="38" spans="3:12" ht="26.25" customHeight="1" thickBot="1" x14ac:dyDescent="0.25">
      <c r="C38" s="23" t="s">
        <v>43</v>
      </c>
      <c r="D38" s="27">
        <f>12031.53-6813.06</f>
        <v>5218.47</v>
      </c>
      <c r="E38" s="31"/>
      <c r="F38" s="31">
        <v>-262.29000000000002</v>
      </c>
      <c r="G38" s="25"/>
      <c r="H38" s="25">
        <f>+D38+E38-F38</f>
        <v>5480.76</v>
      </c>
      <c r="I38" s="24" t="s">
        <v>42</v>
      </c>
      <c r="J38" s="9">
        <f>20885.55+36526.05-93.66</f>
        <v>57317.94</v>
      </c>
      <c r="K38" s="30">
        <f>37292.57-1314.27+13374.59+10287.01</f>
        <v>59639.9</v>
      </c>
    </row>
    <row r="39" spans="3:12" ht="25.5" customHeight="1" thickBot="1" x14ac:dyDescent="0.25">
      <c r="C39" s="23" t="s">
        <v>41</v>
      </c>
      <c r="D39" s="27">
        <v>4351.6900000000023</v>
      </c>
      <c r="E39" s="26">
        <v>30667.279999999999</v>
      </c>
      <c r="F39" s="26">
        <v>30608.76</v>
      </c>
      <c r="G39" s="25">
        <v>80673</v>
      </c>
      <c r="H39" s="25">
        <f>+D39+E39-F39</f>
        <v>4410.2100000000028</v>
      </c>
      <c r="I39" s="24" t="s">
        <v>40</v>
      </c>
      <c r="J39" s="9">
        <f>2913.38-64.64</f>
        <v>2848.7400000000002</v>
      </c>
    </row>
    <row r="40" spans="3:12" ht="13.5" customHeight="1" thickBot="1" x14ac:dyDescent="0.25">
      <c r="C40" s="29" t="s">
        <v>39</v>
      </c>
      <c r="D40" s="27">
        <f>8271.11-5205.68</f>
        <v>3065.4300000000003</v>
      </c>
      <c r="E40" s="26"/>
      <c r="F40" s="26">
        <v>268.77999999999997</v>
      </c>
      <c r="G40" s="25"/>
      <c r="H40" s="25">
        <f>+D40+E40-F40</f>
        <v>2796.6500000000005</v>
      </c>
      <c r="I40" s="28"/>
      <c r="J40" s="9">
        <f>45593.45-458.8</f>
        <v>45134.649999999994</v>
      </c>
    </row>
    <row r="41" spans="3:12" ht="13.5" customHeight="1" thickBot="1" x14ac:dyDescent="0.25">
      <c r="C41" s="29" t="s">
        <v>38</v>
      </c>
      <c r="D41" s="27">
        <f>9997.18-7792.8-4127.74</f>
        <v>-1923.3599999999997</v>
      </c>
      <c r="E41" s="26"/>
      <c r="F41" s="26">
        <v>-1919.11</v>
      </c>
      <c r="G41" s="25"/>
      <c r="H41" s="25">
        <f>+D41+E41-F41</f>
        <v>-4.2499999999997726</v>
      </c>
      <c r="I41" s="28"/>
      <c r="J41" s="9">
        <f>6713.65+3324.48</f>
        <v>10038.129999999999</v>
      </c>
      <c r="K41" s="9">
        <f>20098.64-111.58+9968.42-55.24</f>
        <v>29900.239999999994</v>
      </c>
    </row>
    <row r="42" spans="3:12" ht="13.5" customHeight="1" thickBot="1" x14ac:dyDescent="0.25">
      <c r="C42" s="29" t="s">
        <v>37</v>
      </c>
      <c r="D42" s="27">
        <v>5290.9700000000012</v>
      </c>
      <c r="E42" s="26">
        <f>62650.66+11920.29</f>
        <v>74570.950000000012</v>
      </c>
      <c r="F42" s="26">
        <f>11808.05+56659.37-0.01</f>
        <v>68467.41</v>
      </c>
      <c r="G42" s="25">
        <f>+E42</f>
        <v>74570.950000000012</v>
      </c>
      <c r="H42" s="25">
        <f>+D42+E42-F42</f>
        <v>11394.510000000009</v>
      </c>
      <c r="I42" s="28" t="s">
        <v>36</v>
      </c>
    </row>
    <row r="43" spans="3:12" ht="13.5" customHeight="1" thickBot="1" x14ac:dyDescent="0.25">
      <c r="C43" s="23" t="s">
        <v>35</v>
      </c>
      <c r="D43" s="27">
        <f>2033.43-1043.38</f>
        <v>990.05</v>
      </c>
      <c r="E43" s="26"/>
      <c r="F43" s="26">
        <v>147.63</v>
      </c>
      <c r="G43" s="25">
        <v>103640.76</v>
      </c>
      <c r="H43" s="25">
        <f>+D43+E43-F43</f>
        <v>842.42</v>
      </c>
      <c r="I43" s="24" t="s">
        <v>34</v>
      </c>
      <c r="J43" s="9">
        <f>9357.92-207.4</f>
        <v>9150.52</v>
      </c>
    </row>
    <row r="44" spans="3:12" ht="13.5" customHeight="1" thickBot="1" x14ac:dyDescent="0.25">
      <c r="C44" s="23" t="s">
        <v>33</v>
      </c>
      <c r="D44" s="22">
        <f>SUM(D33:D43)</f>
        <v>606504.24</v>
      </c>
      <c r="E44" s="22">
        <f>SUM(E33:E43)</f>
        <v>4693714.9800000004</v>
      </c>
      <c r="F44" s="22">
        <f>SUM(F33:F43)</f>
        <v>4668045.97</v>
      </c>
      <c r="G44" s="22">
        <f>SUM(G33:G43)</f>
        <v>3603844.44</v>
      </c>
      <c r="H44" s="22">
        <f>SUM(H33:H43)</f>
        <v>632173.25</v>
      </c>
      <c r="I44" s="21"/>
    </row>
    <row r="45" spans="3:12" ht="13.5" customHeight="1" thickBot="1" x14ac:dyDescent="0.25">
      <c r="C45" s="20" t="s">
        <v>32</v>
      </c>
      <c r="D45" s="20"/>
      <c r="E45" s="20"/>
      <c r="F45" s="20"/>
      <c r="G45" s="20"/>
      <c r="H45" s="20"/>
      <c r="I45" s="20"/>
    </row>
    <row r="46" spans="3:12" ht="39.75" customHeight="1" thickBot="1" x14ac:dyDescent="0.25">
      <c r="C46" s="19" t="s">
        <v>31</v>
      </c>
      <c r="D46" s="18" t="s">
        <v>30</v>
      </c>
      <c r="E46" s="18"/>
      <c r="F46" s="18"/>
      <c r="G46" s="18"/>
      <c r="H46" s="18"/>
      <c r="I46" s="17" t="s">
        <v>29</v>
      </c>
    </row>
    <row r="47" spans="3:12" ht="26.25" customHeight="1" x14ac:dyDescent="0.3">
      <c r="C47" s="16" t="s">
        <v>28</v>
      </c>
      <c r="D47" s="16"/>
      <c r="E47" s="16"/>
      <c r="F47" s="16"/>
      <c r="G47" s="16"/>
      <c r="H47" s="15">
        <f>+H30+H44</f>
        <v>655673.68000000005</v>
      </c>
    </row>
    <row r="48" spans="3:12" ht="12" hidden="1" customHeight="1" x14ac:dyDescent="0.25">
      <c r="C48" s="13" t="s">
        <v>27</v>
      </c>
      <c r="D48" s="13"/>
    </row>
    <row r="49" spans="3:8" ht="12.75" hidden="1" customHeight="1" x14ac:dyDescent="0.2">
      <c r="C49" s="14" t="s">
        <v>26</v>
      </c>
    </row>
    <row r="50" spans="3:8" x14ac:dyDescent="0.2">
      <c r="C50" s="9"/>
      <c r="D50" s="9"/>
      <c r="E50" s="9"/>
      <c r="F50" s="9"/>
      <c r="G50" s="9"/>
      <c r="H50" s="9"/>
    </row>
    <row r="51" spans="3:8" ht="15" hidden="1" customHeight="1" x14ac:dyDescent="0.25">
      <c r="C51" s="13"/>
      <c r="D51" s="12">
        <f>+D33+D34+D35+D39</f>
        <v>540798.47</v>
      </c>
      <c r="E51" s="12">
        <f>+E33+E34+E35+E39</f>
        <v>4286410.08</v>
      </c>
      <c r="F51" s="12">
        <f>+F33+F34+F35+F39</f>
        <v>4271573.3499999996</v>
      </c>
      <c r="G51" s="12">
        <f>+G33+G34+G35+G39</f>
        <v>3199727.33</v>
      </c>
      <c r="H51" s="12">
        <f>+H33+H34+H35+H39</f>
        <v>555635.19999999995</v>
      </c>
    </row>
    <row r="52" spans="3:8" hidden="1" x14ac:dyDescent="0.2">
      <c r="D52" s="11"/>
      <c r="H52" s="11">
        <f>91811.69+420642.48+14140.93+49883.83+4397.33+28116.46+14171.2+3971.15+84844.48+21882.97+46633.24+14760.14+30.06+3.87+2640.38</f>
        <v>797930.20999999985</v>
      </c>
    </row>
    <row r="53" spans="3:8" x14ac:dyDescent="0.2">
      <c r="C53" s="10" t="s">
        <v>25</v>
      </c>
      <c r="E53" s="11">
        <f>+E44+E30+31200</f>
        <v>4880363.99</v>
      </c>
      <c r="F53" s="11"/>
      <c r="G53" s="11">
        <f>+G44+G30</f>
        <v>3759293.45</v>
      </c>
    </row>
    <row r="54" spans="3:8" x14ac:dyDescent="0.2">
      <c r="H54" s="11"/>
    </row>
    <row r="55" spans="3:8" hidden="1" x14ac:dyDescent="0.2">
      <c r="D55" s="10">
        <v>171579.17</v>
      </c>
    </row>
    <row r="56" spans="3:8" hidden="1" x14ac:dyDescent="0.2">
      <c r="D56" s="10">
        <v>893075.68</v>
      </c>
    </row>
    <row r="57" spans="3:8" hidden="1" x14ac:dyDescent="0.2">
      <c r="D57" s="11">
        <f>+D56-D44-D30</f>
        <v>171579.17000000007</v>
      </c>
    </row>
    <row r="58" spans="3:8" hidden="1" x14ac:dyDescent="0.2"/>
  </sheetData>
  <mergeCells count="10">
    <mergeCell ref="D46:H46"/>
    <mergeCell ref="I25:I29"/>
    <mergeCell ref="C24:I24"/>
    <mergeCell ref="C31:I31"/>
    <mergeCell ref="C19:I19"/>
    <mergeCell ref="C20:I20"/>
    <mergeCell ref="C21:I21"/>
    <mergeCell ref="C22:I22"/>
    <mergeCell ref="I33:I34"/>
    <mergeCell ref="C45:I45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7D3E4-1E11-4176-A253-9EC47A26DF7A}">
  <dimension ref="A13:I30"/>
  <sheetViews>
    <sheetView topLeftCell="A13" zoomScaleNormal="100" zoomScaleSheetLayoutView="120" workbookViewId="0">
      <selection activeCell="H18" sqref="H18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5" customWidth="1"/>
    <col min="8" max="8" width="15.140625" customWidth="1"/>
    <col min="9" max="9" width="14.28515625" customWidth="1"/>
  </cols>
  <sheetData>
    <row r="13" spans="1:9" x14ac:dyDescent="0.25">
      <c r="A13" s="8" t="s">
        <v>24</v>
      </c>
      <c r="B13" s="8"/>
      <c r="C13" s="8"/>
      <c r="D13" s="8"/>
      <c r="E13" s="8"/>
      <c r="F13" s="8"/>
      <c r="G13" s="8"/>
      <c r="H13" s="8"/>
      <c r="I13" s="8"/>
    </row>
    <row r="14" spans="1:9" x14ac:dyDescent="0.25">
      <c r="A14" s="8" t="s">
        <v>23</v>
      </c>
      <c r="B14" s="8"/>
      <c r="C14" s="8"/>
      <c r="D14" s="8"/>
      <c r="E14" s="8"/>
      <c r="F14" s="8"/>
      <c r="G14" s="8"/>
      <c r="H14" s="8"/>
      <c r="I14" s="8"/>
    </row>
    <row r="15" spans="1:9" x14ac:dyDescent="0.25">
      <c r="A15" s="8" t="s">
        <v>22</v>
      </c>
      <c r="B15" s="8"/>
      <c r="C15" s="8"/>
      <c r="D15" s="8"/>
      <c r="E15" s="8"/>
      <c r="F15" s="8"/>
      <c r="G15" s="8"/>
      <c r="H15" s="8"/>
      <c r="I15" s="8"/>
    </row>
    <row r="16" spans="1:9" ht="60" x14ac:dyDescent="0.25">
      <c r="A16" s="7" t="s">
        <v>21</v>
      </c>
      <c r="B16" s="7" t="s">
        <v>20</v>
      </c>
      <c r="C16" s="7" t="s">
        <v>19</v>
      </c>
      <c r="D16" s="7" t="s">
        <v>18</v>
      </c>
      <c r="E16" s="7" t="s">
        <v>17</v>
      </c>
      <c r="F16" s="7" t="s">
        <v>16</v>
      </c>
      <c r="G16" s="7" t="s">
        <v>15</v>
      </c>
      <c r="H16" s="7" t="s">
        <v>14</v>
      </c>
      <c r="I16" s="7" t="s">
        <v>13</v>
      </c>
    </row>
    <row r="17" spans="1:9" x14ac:dyDescent="0.25">
      <c r="A17" s="6" t="s">
        <v>12</v>
      </c>
      <c r="B17" s="5">
        <v>-2311.06</v>
      </c>
      <c r="C17" s="5"/>
      <c r="D17" s="5">
        <v>1223.9000000000001</v>
      </c>
      <c r="E17" s="5">
        <v>1216.58</v>
      </c>
      <c r="F17" s="5">
        <v>31.2</v>
      </c>
      <c r="G17" s="4">
        <v>184.78261000000001</v>
      </c>
      <c r="H17" s="3">
        <v>155.13292000000001</v>
      </c>
      <c r="I17" s="3">
        <f>B17+D17+F17-G17</f>
        <v>-1240.7426099999998</v>
      </c>
    </row>
    <row r="18" spans="1:9" x14ac:dyDescent="0.25">
      <c r="B18" s="2"/>
      <c r="C18" s="2"/>
      <c r="D18" s="2"/>
      <c r="E18" s="2"/>
      <c r="F18" s="2"/>
      <c r="G18" s="2"/>
    </row>
    <row r="19" spans="1:9" x14ac:dyDescent="0.25">
      <c r="A19" t="s">
        <v>11</v>
      </c>
    </row>
    <row r="20" spans="1:9" x14ac:dyDescent="0.25">
      <c r="A20" s="1" t="s">
        <v>10</v>
      </c>
      <c r="B20" s="1"/>
      <c r="C20" s="1"/>
      <c r="D20" s="1"/>
      <c r="E20" s="1"/>
      <c r="F20" s="1"/>
      <c r="G20" s="1"/>
    </row>
    <row r="21" spans="1:9" x14ac:dyDescent="0.25">
      <c r="A21" s="1" t="s">
        <v>9</v>
      </c>
      <c r="B21" s="1"/>
      <c r="C21" s="1"/>
      <c r="D21" s="1"/>
      <c r="E21" s="1"/>
      <c r="F21" s="1"/>
      <c r="G21" s="1"/>
    </row>
    <row r="22" spans="1:9" x14ac:dyDescent="0.25">
      <c r="A22" s="1" t="s">
        <v>8</v>
      </c>
      <c r="B22" s="1"/>
      <c r="C22" s="1"/>
      <c r="D22" s="1"/>
      <c r="E22" s="1"/>
      <c r="F22" s="1"/>
      <c r="G22" s="1"/>
    </row>
    <row r="23" spans="1:9" x14ac:dyDescent="0.25">
      <c r="A23" s="1" t="s">
        <v>7</v>
      </c>
      <c r="B23" s="1"/>
      <c r="C23" s="1"/>
      <c r="D23" s="1"/>
      <c r="E23" s="1"/>
      <c r="F23" s="1"/>
      <c r="G23" s="1"/>
    </row>
    <row r="24" spans="1:9" x14ac:dyDescent="0.25">
      <c r="A24" s="1" t="s">
        <v>6</v>
      </c>
      <c r="B24" s="1"/>
      <c r="C24" s="1"/>
      <c r="D24" s="1"/>
      <c r="E24" s="1"/>
      <c r="F24" s="1"/>
      <c r="G24" s="1"/>
    </row>
    <row r="25" spans="1:9" x14ac:dyDescent="0.25">
      <c r="A25" s="1" t="s">
        <v>5</v>
      </c>
      <c r="B25" s="1"/>
      <c r="C25" s="1"/>
      <c r="D25" s="1"/>
      <c r="E25" s="1"/>
      <c r="F25" s="1"/>
      <c r="G25" s="1"/>
    </row>
    <row r="26" spans="1:9" x14ac:dyDescent="0.25">
      <c r="A26" s="1" t="s">
        <v>4</v>
      </c>
      <c r="B26" s="1"/>
      <c r="C26" s="1"/>
      <c r="D26" s="1"/>
      <c r="E26" s="1"/>
      <c r="F26" s="1"/>
      <c r="G26" s="1"/>
    </row>
    <row r="27" spans="1:9" x14ac:dyDescent="0.25">
      <c r="A27" s="1" t="s">
        <v>3</v>
      </c>
      <c r="B27" s="1"/>
      <c r="C27" s="1"/>
      <c r="D27" s="1"/>
      <c r="E27" s="1"/>
      <c r="F27" s="1"/>
      <c r="G27" s="1"/>
    </row>
    <row r="28" spans="1:9" x14ac:dyDescent="0.25">
      <c r="A28" s="1" t="s">
        <v>2</v>
      </c>
      <c r="B28" s="1"/>
      <c r="C28" s="1"/>
      <c r="D28" s="1"/>
      <c r="E28" s="1"/>
      <c r="F28" s="1"/>
      <c r="G28" s="1"/>
    </row>
    <row r="29" spans="1:9" x14ac:dyDescent="0.25">
      <c r="A29" s="1" t="s">
        <v>1</v>
      </c>
      <c r="B29" s="1"/>
      <c r="C29" s="1"/>
      <c r="D29" s="1"/>
      <c r="E29" s="1"/>
      <c r="F29" s="1"/>
      <c r="G29" s="1"/>
    </row>
    <row r="30" spans="1:9" x14ac:dyDescent="0.25">
      <c r="A30" s="1" t="s">
        <v>0</v>
      </c>
      <c r="B30" s="1"/>
      <c r="C30" s="1"/>
      <c r="D30" s="1"/>
      <c r="E30" s="1"/>
      <c r="F30" s="1"/>
      <c r="G30" s="1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Молодежная7</vt:lpstr>
      <vt:lpstr>Молодежная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2022-03-02T11:10:47Z</dcterms:created>
  <dcterms:modified xsi:type="dcterms:W3CDTF">2022-03-19T18:16:20Z</dcterms:modified>
</cp:coreProperties>
</file>